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35" windowWidth="15480" windowHeight="11640"/>
  </bookViews>
  <sheets>
    <sheet name="Value List" sheetId="5" r:id="rId1"/>
    <sheet name="Pokemon Details" sheetId="11" r:id="rId2"/>
    <sheet name="Type Modifiers" sheetId="4" r:id="rId3"/>
    <sheet name="Move List" sheetId="8" r:id="rId4"/>
    <sheet name="Abilities" sheetId="10" r:id="rId5"/>
    <sheet name="Equations" sheetId="9" r:id="rId6"/>
    <sheet name="Averages" sheetId="7" r:id="rId7"/>
  </sheets>
  <calcPr calcId="124519"/>
</workbook>
</file>

<file path=xl/calcChain.xml><?xml version="1.0" encoding="utf-8"?>
<calcChain xmlns="http://schemas.openxmlformats.org/spreadsheetml/2006/main">
  <c r="B10" i="4"/>
  <c r="B13"/>
  <c r="B56"/>
  <c r="B31"/>
  <c r="B16"/>
  <c r="B28"/>
  <c r="B85"/>
  <c r="B9"/>
  <c r="CB2"/>
  <c r="BH2"/>
  <c r="B62"/>
  <c r="BJ2"/>
  <c r="CH2"/>
  <c r="B5"/>
  <c r="B3"/>
  <c r="CK2"/>
  <c r="B41"/>
  <c r="BR2"/>
  <c r="AX2"/>
  <c r="BC2"/>
  <c r="B84"/>
  <c r="CF2"/>
  <c r="B6"/>
  <c r="BP2"/>
  <c r="B27"/>
  <c r="BI2"/>
  <c r="B79"/>
  <c r="CA2"/>
  <c r="B64"/>
  <c r="CE2"/>
  <c r="AU2"/>
  <c r="CL2"/>
  <c r="B90"/>
  <c r="BZ2"/>
  <c r="BU2"/>
  <c r="BW2"/>
  <c r="BL2"/>
  <c r="BY2"/>
  <c r="K2" i="7"/>
  <c r="E2"/>
  <c r="AT2" i="4"/>
  <c r="K1" i="7"/>
  <c r="E1"/>
  <c r="B91" i="4"/>
  <c r="B89"/>
  <c r="B88"/>
  <c r="B87"/>
  <c r="B86"/>
  <c r="B83"/>
  <c r="B82"/>
  <c r="B81"/>
  <c r="B80"/>
  <c r="B78"/>
  <c r="B77"/>
  <c r="B76"/>
  <c r="B75"/>
  <c r="B74"/>
  <c r="B73"/>
  <c r="B72"/>
  <c r="B71"/>
  <c r="B70"/>
  <c r="B69"/>
  <c r="B68"/>
  <c r="B67"/>
  <c r="B66"/>
  <c r="B65"/>
  <c r="B63"/>
  <c r="B61"/>
  <c r="B60"/>
  <c r="B59"/>
  <c r="B58"/>
  <c r="B57"/>
  <c r="B55"/>
  <c r="B54"/>
  <c r="B53"/>
  <c r="B52"/>
  <c r="B51"/>
  <c r="B50"/>
  <c r="B49"/>
  <c r="B48"/>
  <c r="B47"/>
  <c r="B46"/>
  <c r="B45"/>
  <c r="B44"/>
  <c r="B43"/>
  <c r="B42"/>
  <c r="B40"/>
  <c r="B39"/>
  <c r="B38"/>
  <c r="B37"/>
  <c r="B36"/>
  <c r="B35"/>
  <c r="B34"/>
  <c r="B33"/>
  <c r="B32"/>
  <c r="B30"/>
  <c r="B29"/>
  <c r="B26"/>
  <c r="B25"/>
  <c r="B24"/>
  <c r="B23"/>
  <c r="B22"/>
  <c r="B21"/>
  <c r="B20"/>
  <c r="B19"/>
  <c r="B18"/>
  <c r="B17"/>
  <c r="B15"/>
  <c r="B14"/>
  <c r="B12"/>
  <c r="B11"/>
  <c r="B8"/>
  <c r="B7"/>
  <c r="B4"/>
  <c r="AW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H2"/>
  <c r="G2"/>
  <c r="F2"/>
  <c r="E2"/>
  <c r="D2"/>
  <c r="C2"/>
</calcChain>
</file>

<file path=xl/comments1.xml><?xml version="1.0" encoding="utf-8"?>
<comments xmlns="http://schemas.openxmlformats.org/spreadsheetml/2006/main">
  <authors>
    <author>IT</author>
  </authors>
  <commentList>
    <comment ref="D153" authorId="0">
      <text>
        <r>
          <rPr>
            <b/>
            <sz val="8"/>
            <color indexed="81"/>
            <rFont val="Tahoma"/>
            <family val="2"/>
          </rPr>
          <t>IT:</t>
        </r>
        <r>
          <rPr>
            <sz val="8"/>
            <color indexed="81"/>
            <rFont val="Tahoma"/>
            <family val="2"/>
          </rPr>
          <t xml:space="preserve">
DO not modify for Technician ability.</t>
        </r>
      </text>
    </comment>
    <comment ref="E441" authorId="0">
      <text>
        <r>
          <rPr>
            <b/>
            <sz val="8"/>
            <color indexed="81"/>
            <rFont val="Tahoma"/>
            <family val="2"/>
          </rPr>
          <t>Add to Damage STAT value if in movepool even if U-turn is not the highest damaging Bug attack.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<sst xmlns="http://schemas.openxmlformats.org/spreadsheetml/2006/main" count="23076" uniqueCount="1943">
  <si>
    <t>Bug</t>
  </si>
  <si>
    <t>Dark</t>
  </si>
  <si>
    <t>Dragon</t>
  </si>
  <si>
    <t>Electric</t>
  </si>
  <si>
    <t>Fighting</t>
  </si>
  <si>
    <t>Fire</t>
  </si>
  <si>
    <t>Flying</t>
  </si>
  <si>
    <t>Ghost</t>
  </si>
  <si>
    <t>Grass</t>
  </si>
  <si>
    <t>Ground</t>
  </si>
  <si>
    <t>Ice</t>
  </si>
  <si>
    <t>Normal</t>
  </si>
  <si>
    <t>Poison</t>
  </si>
  <si>
    <t>Psychic</t>
  </si>
  <si>
    <t>Rock</t>
  </si>
  <si>
    <t>Steel</t>
  </si>
  <si>
    <t>Water</t>
  </si>
  <si>
    <t>Normal/Water</t>
  </si>
  <si>
    <t>Normal/Flying</t>
  </si>
  <si>
    <t>Normal/Psychic</t>
  </si>
  <si>
    <t>Fire/Ground</t>
  </si>
  <si>
    <t>Fire/Fighting</t>
  </si>
  <si>
    <t>Fire/Flying</t>
  </si>
  <si>
    <t>Fire/Rock</t>
  </si>
  <si>
    <t>Fire/Steel</t>
  </si>
  <si>
    <t>Water/Electric</t>
  </si>
  <si>
    <t>Water/Grass</t>
  </si>
  <si>
    <t>Water/Ice</t>
  </si>
  <si>
    <t>Water/Fighting</t>
  </si>
  <si>
    <t>Water/Poison</t>
  </si>
  <si>
    <t>Water/Ground</t>
  </si>
  <si>
    <t>Water/Flying</t>
  </si>
  <si>
    <t>Water/Psychic</t>
  </si>
  <si>
    <t>Bug/Water</t>
  </si>
  <si>
    <t>Water/Rock</t>
  </si>
  <si>
    <t>Water/Dragon</t>
  </si>
  <si>
    <t>Water/Steel</t>
  </si>
  <si>
    <t>Water/Dark</t>
  </si>
  <si>
    <t>Electric/Flying</t>
  </si>
  <si>
    <t>Electric/Ghost</t>
  </si>
  <si>
    <t>Electric/Steel</t>
  </si>
  <si>
    <t>Grass/Fighting</t>
  </si>
  <si>
    <t>Grass/Poison</t>
  </si>
  <si>
    <t>Grass/Ground</t>
  </si>
  <si>
    <t>Grass/Flying</t>
  </si>
  <si>
    <t>Grass/Psychic</t>
  </si>
  <si>
    <t>Grass/Dark</t>
  </si>
  <si>
    <t>Ice/Ground</t>
  </si>
  <si>
    <t>Ice/Flying</t>
  </si>
  <si>
    <t>Ice/Psychic</t>
  </si>
  <si>
    <t>Ice/Ghost</t>
  </si>
  <si>
    <t>Poison/Fighting</t>
  </si>
  <si>
    <t>Fighting/Psychic</t>
  </si>
  <si>
    <t>Bug/Fighting</t>
  </si>
  <si>
    <t>Fighting/Steel</t>
  </si>
  <si>
    <t>Poison/Ground</t>
  </si>
  <si>
    <t>Poison/Bug</t>
  </si>
  <si>
    <t>Ghost/Poison</t>
  </si>
  <si>
    <t>Poison/Dark</t>
  </si>
  <si>
    <t>Ground/Flying</t>
  </si>
  <si>
    <t>Ground/Psychic</t>
  </si>
  <si>
    <t>Bug/Ground</t>
  </si>
  <si>
    <t>Ground/Rock</t>
  </si>
  <si>
    <t>Ground/Dragon</t>
  </si>
  <si>
    <t>Steel/Ground</t>
  </si>
  <si>
    <t>Psychic/Flying</t>
  </si>
  <si>
    <t>Bug/Flying</t>
  </si>
  <si>
    <t>Rock/Flying</t>
  </si>
  <si>
    <t>Ghost/Flying</t>
  </si>
  <si>
    <t>Rock/Psychic</t>
  </si>
  <si>
    <t>Dragon/Psychic</t>
  </si>
  <si>
    <t>Steel/Psychic</t>
  </si>
  <si>
    <t>Bug/Rock</t>
  </si>
  <si>
    <t>Bug/Ghost</t>
  </si>
  <si>
    <t>Bug/Steel</t>
  </si>
  <si>
    <t>Rock/Steel</t>
  </si>
  <si>
    <t>Rock/Dark</t>
  </si>
  <si>
    <t>Ghost/Dragon</t>
  </si>
  <si>
    <t>Ghost/Dark</t>
  </si>
  <si>
    <t>Steel/Dragon</t>
  </si>
  <si>
    <t>Poison/Flying</t>
  </si>
  <si>
    <t>ATTACK MOD &gt;
DEFENSE MOD v</t>
  </si>
  <si>
    <t>ATTACK TYPE</t>
  </si>
  <si>
    <t>DEFENSE TYPE</t>
  </si>
  <si>
    <t>Ice/Grass</t>
  </si>
  <si>
    <t>Bug/Grass</t>
  </si>
  <si>
    <t>Rock/Grass</t>
  </si>
  <si>
    <t>Dragon/Flying</t>
  </si>
  <si>
    <t>Dark/Fire</t>
  </si>
  <si>
    <t>Dark/Ice</t>
  </si>
  <si>
    <t>Dark/Flying</t>
  </si>
  <si>
    <t>Steel/Flying</t>
  </si>
  <si>
    <t>Pokemon</t>
  </si>
  <si>
    <t>Pokedex</t>
  </si>
  <si>
    <t>Value Rank</t>
  </si>
  <si>
    <t>Smogon Tier</t>
  </si>
  <si>
    <t>VALUE</t>
  </si>
  <si>
    <t>HP Modifier</t>
  </si>
  <si>
    <t>Speed Modifier</t>
  </si>
  <si>
    <t>Abomasnow</t>
  </si>
  <si>
    <t>Abra</t>
  </si>
  <si>
    <t>Absol</t>
  </si>
  <si>
    <t>Aerodactyl</t>
  </si>
  <si>
    <t>Aggron</t>
  </si>
  <si>
    <t>Aipom</t>
  </si>
  <si>
    <t>Alakazam</t>
  </si>
  <si>
    <t>Altaria</t>
  </si>
  <si>
    <t>Ambipom</t>
  </si>
  <si>
    <t>Ampharos</t>
  </si>
  <si>
    <t>Anorith</t>
  </si>
  <si>
    <t>Arbok</t>
  </si>
  <si>
    <t>Arcanine</t>
  </si>
  <si>
    <t>Ariados</t>
  </si>
  <si>
    <t>Armaldo</t>
  </si>
  <si>
    <t>Aron</t>
  </si>
  <si>
    <t>Articuno</t>
  </si>
  <si>
    <t>Azelf</t>
  </si>
  <si>
    <t>Azumarill</t>
  </si>
  <si>
    <t>Azurill</t>
  </si>
  <si>
    <t>Bagon</t>
  </si>
  <si>
    <t>Baltoy</t>
  </si>
  <si>
    <t>Banette</t>
  </si>
  <si>
    <t>Barboach</t>
  </si>
  <si>
    <t>Bastiodon</t>
  </si>
  <si>
    <t>Bayleef</t>
  </si>
  <si>
    <t>Beautifly</t>
  </si>
  <si>
    <t>Beedrill</t>
  </si>
  <si>
    <t>Beldum</t>
  </si>
  <si>
    <t>Bellossom</t>
  </si>
  <si>
    <t>Bellsprout</t>
  </si>
  <si>
    <t>Bibarel</t>
  </si>
  <si>
    <t>Bidoof</t>
  </si>
  <si>
    <t>Blastoise</t>
  </si>
  <si>
    <t>Blaziken</t>
  </si>
  <si>
    <t>Blissey</t>
  </si>
  <si>
    <t>Bonsly</t>
  </si>
  <si>
    <t>Breloom</t>
  </si>
  <si>
    <t>Bronzong</t>
  </si>
  <si>
    <t>Bronzor</t>
  </si>
  <si>
    <t>Budew</t>
  </si>
  <si>
    <t>Buizel</t>
  </si>
  <si>
    <t>Bulbasaur</t>
  </si>
  <si>
    <t>Buneary</t>
  </si>
  <si>
    <t>Burmy</t>
  </si>
  <si>
    <t>Butterfree</t>
  </si>
  <si>
    <t>Cacnea</t>
  </si>
  <si>
    <t>Cacturne</t>
  </si>
  <si>
    <t>Camerupt</t>
  </si>
  <si>
    <t>Carnivine</t>
  </si>
  <si>
    <t>Carvanha</t>
  </si>
  <si>
    <t>Cascoon</t>
  </si>
  <si>
    <t>Castform</t>
  </si>
  <si>
    <t>Caterpie</t>
  </si>
  <si>
    <t>Chansey</t>
  </si>
  <si>
    <t>Charizard</t>
  </si>
  <si>
    <t>Charmander</t>
  </si>
  <si>
    <t>Charmeleon</t>
  </si>
  <si>
    <t>Chatot</t>
  </si>
  <si>
    <t>Cherrim</t>
  </si>
  <si>
    <t>Cherubi</t>
  </si>
  <si>
    <t>Chikorita</t>
  </si>
  <si>
    <t>Chimchar</t>
  </si>
  <si>
    <t>Chimecho</t>
  </si>
  <si>
    <t>Chinchou</t>
  </si>
  <si>
    <t>Chingling</t>
  </si>
  <si>
    <t>Clamperl</t>
  </si>
  <si>
    <t>Claydol</t>
  </si>
  <si>
    <t>Clefable</t>
  </si>
  <si>
    <t>Clefairy</t>
  </si>
  <si>
    <t>Cleffa</t>
  </si>
  <si>
    <t>Cloyster</t>
  </si>
  <si>
    <t>Combee</t>
  </si>
  <si>
    <t>Combusken</t>
  </si>
  <si>
    <t>Corphish</t>
  </si>
  <si>
    <t>Corsola</t>
  </si>
  <si>
    <t>Cradily</t>
  </si>
  <si>
    <t>Cranidos</t>
  </si>
  <si>
    <t>Crawdaunt</t>
  </si>
  <si>
    <t>Cresselia</t>
  </si>
  <si>
    <t>Croagunk</t>
  </si>
  <si>
    <t>Crobat</t>
  </si>
  <si>
    <t>Croconaw</t>
  </si>
  <si>
    <t>Cubone</t>
  </si>
  <si>
    <t>Cyndaquil</t>
  </si>
  <si>
    <t>Darkrai†</t>
  </si>
  <si>
    <t>Delcatty</t>
  </si>
  <si>
    <t>Delibird</t>
  </si>
  <si>
    <t>Deoxys†</t>
  </si>
  <si>
    <t>Dewgong</t>
  </si>
  <si>
    <t>Dialga</t>
  </si>
  <si>
    <t>Diglett</t>
  </si>
  <si>
    <t>Ditto</t>
  </si>
  <si>
    <t>Dodrio</t>
  </si>
  <si>
    <t>Doduo</t>
  </si>
  <si>
    <t>Donphan</t>
  </si>
  <si>
    <t>Dragonair</t>
  </si>
  <si>
    <t>Dragonite</t>
  </si>
  <si>
    <t>Drapion</t>
  </si>
  <si>
    <t>Dratini</t>
  </si>
  <si>
    <t>Drifblim</t>
  </si>
  <si>
    <t>Drifloon</t>
  </si>
  <si>
    <t>Drowzee</t>
  </si>
  <si>
    <t>Dugtrio</t>
  </si>
  <si>
    <t>Dunsparce</t>
  </si>
  <si>
    <t>Dusclops</t>
  </si>
  <si>
    <t>Dusknoir</t>
  </si>
  <si>
    <t>Duskull</t>
  </si>
  <si>
    <t>Dustox</t>
  </si>
  <si>
    <t>Eevee</t>
  </si>
  <si>
    <t>Ekans</t>
  </si>
  <si>
    <t>Electabuzz</t>
  </si>
  <si>
    <t>Electivire</t>
  </si>
  <si>
    <t>Electrike</t>
  </si>
  <si>
    <t>Electrode</t>
  </si>
  <si>
    <t>Elekid</t>
  </si>
  <si>
    <t>Empoleon</t>
  </si>
  <si>
    <t>Entei</t>
  </si>
  <si>
    <t>Espeon</t>
  </si>
  <si>
    <t>Exeggcute</t>
  </si>
  <si>
    <t>Exeggutor</t>
  </si>
  <si>
    <t>Exploud</t>
  </si>
  <si>
    <t>Farfetch'd</t>
  </si>
  <si>
    <t>Fearow</t>
  </si>
  <si>
    <t>Feebas</t>
  </si>
  <si>
    <t>Feraligatr</t>
  </si>
  <si>
    <t>Finneon</t>
  </si>
  <si>
    <t>Flaaffy</t>
  </si>
  <si>
    <t>Flareon</t>
  </si>
  <si>
    <t>Floatzel</t>
  </si>
  <si>
    <t>Flygon</t>
  </si>
  <si>
    <t>Forretress</t>
  </si>
  <si>
    <t>Froslass</t>
  </si>
  <si>
    <t>Furret</t>
  </si>
  <si>
    <t>Gabite</t>
  </si>
  <si>
    <t>Gallade</t>
  </si>
  <si>
    <t>Garchomp</t>
  </si>
  <si>
    <t>Gardevoir</t>
  </si>
  <si>
    <t>Gastly</t>
  </si>
  <si>
    <t>Gastrodon</t>
  </si>
  <si>
    <t>Gengar</t>
  </si>
  <si>
    <t>Geodude</t>
  </si>
  <si>
    <t>Gible</t>
  </si>
  <si>
    <t>Girafarig</t>
  </si>
  <si>
    <t>Giratina</t>
  </si>
  <si>
    <t>Glaceon</t>
  </si>
  <si>
    <t>Glalie</t>
  </si>
  <si>
    <t>Glameow</t>
  </si>
  <si>
    <t>Gligar</t>
  </si>
  <si>
    <t>Gliscor</t>
  </si>
  <si>
    <t>Gloom</t>
  </si>
  <si>
    <t>Golbat</t>
  </si>
  <si>
    <t>Goldeen</t>
  </si>
  <si>
    <t>Golduck</t>
  </si>
  <si>
    <t>Golem</t>
  </si>
  <si>
    <t>Gorebyss</t>
  </si>
  <si>
    <t>Granbull</t>
  </si>
  <si>
    <t>Graveler</t>
  </si>
  <si>
    <t>Grimer</t>
  </si>
  <si>
    <t>Grotle</t>
  </si>
  <si>
    <t>Groudon</t>
  </si>
  <si>
    <t>Grovyle</t>
  </si>
  <si>
    <t>Growlithe</t>
  </si>
  <si>
    <t>Grumpig</t>
  </si>
  <si>
    <t>Gulpin</t>
  </si>
  <si>
    <t>Gyarados</t>
  </si>
  <si>
    <t>Happiny</t>
  </si>
  <si>
    <t>Hariyama</t>
  </si>
  <si>
    <t>Haunter</t>
  </si>
  <si>
    <t>Heatran</t>
  </si>
  <si>
    <t>Heracross</t>
  </si>
  <si>
    <t>Hippopotas</t>
  </si>
  <si>
    <t>Hippowdon</t>
  </si>
  <si>
    <t>Hitmonchan</t>
  </si>
  <si>
    <t>Hitmonlee</t>
  </si>
  <si>
    <t>Hitmontop</t>
  </si>
  <si>
    <t>Ho-Oh</t>
  </si>
  <si>
    <t>Honchkrow</t>
  </si>
  <si>
    <t>Hoothoot</t>
  </si>
  <si>
    <t>Hoppip</t>
  </si>
  <si>
    <t>Horsea</t>
  </si>
  <si>
    <t>Houndoom</t>
  </si>
  <si>
    <t>Houndour</t>
  </si>
  <si>
    <t>Huntail</t>
  </si>
  <si>
    <t>Hypno</t>
  </si>
  <si>
    <t>Igglybuff</t>
  </si>
  <si>
    <t>Illumise</t>
  </si>
  <si>
    <t>Infernape</t>
  </si>
  <si>
    <t>Ivysaur</t>
  </si>
  <si>
    <t>Jigglypuff</t>
  </si>
  <si>
    <t>Jolteon</t>
  </si>
  <si>
    <t>Jumpluff</t>
  </si>
  <si>
    <t>Jynx</t>
  </si>
  <si>
    <t>Kabuto</t>
  </si>
  <si>
    <t>Kabutops</t>
  </si>
  <si>
    <t>Kadabra</t>
  </si>
  <si>
    <t>Kakuna</t>
  </si>
  <si>
    <t>Kangaskhan</t>
  </si>
  <si>
    <t>Kecleon</t>
  </si>
  <si>
    <t>Kingdra</t>
  </si>
  <si>
    <t>Kingler</t>
  </si>
  <si>
    <t>Kirlia</t>
  </si>
  <si>
    <t>Koffing</t>
  </si>
  <si>
    <t>Krabby</t>
  </si>
  <si>
    <t>Kricketot</t>
  </si>
  <si>
    <t>Kricketune</t>
  </si>
  <si>
    <t>Kyogre</t>
  </si>
  <si>
    <t>Lairon</t>
  </si>
  <si>
    <t>Lanturn</t>
  </si>
  <si>
    <t>Lapras</t>
  </si>
  <si>
    <t>Larvitar</t>
  </si>
  <si>
    <t>Latias</t>
  </si>
  <si>
    <t>Latios</t>
  </si>
  <si>
    <t>Leafeon</t>
  </si>
  <si>
    <t>Ledian</t>
  </si>
  <si>
    <t>Ledyba</t>
  </si>
  <si>
    <t>Lickilicky</t>
  </si>
  <si>
    <t>Lickitung</t>
  </si>
  <si>
    <t>Lileep</t>
  </si>
  <si>
    <t>Linoone</t>
  </si>
  <si>
    <t>Lombre</t>
  </si>
  <si>
    <t>Lopunny</t>
  </si>
  <si>
    <t>Lotad</t>
  </si>
  <si>
    <t>Loudred</t>
  </si>
  <si>
    <t>Lucario</t>
  </si>
  <si>
    <t>Ludicolo</t>
  </si>
  <si>
    <t>Lugia</t>
  </si>
  <si>
    <t>Lumineon</t>
  </si>
  <si>
    <t>Lunatone</t>
  </si>
  <si>
    <t>Luvdisc</t>
  </si>
  <si>
    <t>Luxio</t>
  </si>
  <si>
    <t>Luxray</t>
  </si>
  <si>
    <t>Machamp</t>
  </si>
  <si>
    <t>Machoke</t>
  </si>
  <si>
    <t>Machop</t>
  </si>
  <si>
    <t>Magby</t>
  </si>
  <si>
    <t>Magcargo</t>
  </si>
  <si>
    <t>Magikarp</t>
  </si>
  <si>
    <t>Magmar</t>
  </si>
  <si>
    <t>Magmortar</t>
  </si>
  <si>
    <t>Magnemite</t>
  </si>
  <si>
    <t>Magneton</t>
  </si>
  <si>
    <t>Magnezone</t>
  </si>
  <si>
    <t>Makuhita</t>
  </si>
  <si>
    <t>Mamoswine</t>
  </si>
  <si>
    <t>Manaphy†</t>
  </si>
  <si>
    <t>Manectric</t>
  </si>
  <si>
    <t>Mankey</t>
  </si>
  <si>
    <t>Mantine</t>
  </si>
  <si>
    <t>Mantyke</t>
  </si>
  <si>
    <t>Mareep</t>
  </si>
  <si>
    <t>Marill</t>
  </si>
  <si>
    <t>Marowak</t>
  </si>
  <si>
    <t>Marshtomp</t>
  </si>
  <si>
    <t>Masquerain</t>
  </si>
  <si>
    <t>Mawile</t>
  </si>
  <si>
    <t>Medicham</t>
  </si>
  <si>
    <t>Meditite</t>
  </si>
  <si>
    <t>Meganium</t>
  </si>
  <si>
    <t>Meowth</t>
  </si>
  <si>
    <t>Mesprit</t>
  </si>
  <si>
    <t>Metagross</t>
  </si>
  <si>
    <t>Metang</t>
  </si>
  <si>
    <t>Metapod</t>
  </si>
  <si>
    <t>Mewtwo</t>
  </si>
  <si>
    <t>Mew†</t>
  </si>
  <si>
    <t>Mightyena</t>
  </si>
  <si>
    <t>Milotic</t>
  </si>
  <si>
    <t>Miltank</t>
  </si>
  <si>
    <t>Mime Jr.</t>
  </si>
  <si>
    <t>Minun</t>
  </si>
  <si>
    <t>Misdreavus</t>
  </si>
  <si>
    <t>Mismagius</t>
  </si>
  <si>
    <t>Moltres</t>
  </si>
  <si>
    <t>Monferno</t>
  </si>
  <si>
    <t>Mothim</t>
  </si>
  <si>
    <t>Mr. Mime</t>
  </si>
  <si>
    <t>Mudkip</t>
  </si>
  <si>
    <t>Muk</t>
  </si>
  <si>
    <t>Munchlax</t>
  </si>
  <si>
    <t>Murkrow</t>
  </si>
  <si>
    <t>Natu</t>
  </si>
  <si>
    <t>Nidoking</t>
  </si>
  <si>
    <t>Nidoqueen</t>
  </si>
  <si>
    <t>Nidoran♀</t>
  </si>
  <si>
    <t>Nidoran♂</t>
  </si>
  <si>
    <t>Nidorina</t>
  </si>
  <si>
    <t>Nidorino</t>
  </si>
  <si>
    <t>Nincada</t>
  </si>
  <si>
    <t>Ninetales</t>
  </si>
  <si>
    <t>Ninjask</t>
  </si>
  <si>
    <t>Noctowl</t>
  </si>
  <si>
    <t>Nosepass</t>
  </si>
  <si>
    <t>Numel</t>
  </si>
  <si>
    <t>Nuzleaf</t>
  </si>
  <si>
    <t>Octillery</t>
  </si>
  <si>
    <t>Oddish</t>
  </si>
  <si>
    <t>Omanyte</t>
  </si>
  <si>
    <t>Omastar</t>
  </si>
  <si>
    <t>Onix</t>
  </si>
  <si>
    <t>Pachirisu</t>
  </si>
  <si>
    <t>Palkia</t>
  </si>
  <si>
    <t>Paras</t>
  </si>
  <si>
    <t>Parasect</t>
  </si>
  <si>
    <t>Pelipper</t>
  </si>
  <si>
    <t>Persian</t>
  </si>
  <si>
    <t>Phanpy</t>
  </si>
  <si>
    <t>Phione‡</t>
  </si>
  <si>
    <t>Pichu</t>
  </si>
  <si>
    <t>Pidgeot</t>
  </si>
  <si>
    <t>Pidgeotto</t>
  </si>
  <si>
    <t>Pidgey</t>
  </si>
  <si>
    <t>Pikachu</t>
  </si>
  <si>
    <t>Piloswine</t>
  </si>
  <si>
    <t>Pineco</t>
  </si>
  <si>
    <t>Pinsir</t>
  </si>
  <si>
    <t>Piplup</t>
  </si>
  <si>
    <t>Plusle</t>
  </si>
  <si>
    <t>Politoed</t>
  </si>
  <si>
    <t>Poliwag</t>
  </si>
  <si>
    <t>Poliwhirl</t>
  </si>
  <si>
    <t>Poliwrath</t>
  </si>
  <si>
    <t>Ponyta</t>
  </si>
  <si>
    <t>Poochyena</t>
  </si>
  <si>
    <t>Porygon</t>
  </si>
  <si>
    <t>Porygon-Z</t>
  </si>
  <si>
    <t>Porygon2</t>
  </si>
  <si>
    <t>Primeape</t>
  </si>
  <si>
    <t>Prinplup</t>
  </si>
  <si>
    <t>Probopass</t>
  </si>
  <si>
    <t>Psyduck</t>
  </si>
  <si>
    <t>Pupitar</t>
  </si>
  <si>
    <t>Purugly</t>
  </si>
  <si>
    <t>Quagsire</t>
  </si>
  <si>
    <t>Quilava</t>
  </si>
  <si>
    <t>Qwilfish</t>
  </si>
  <si>
    <t>Raichu</t>
  </si>
  <si>
    <t>Raikou</t>
  </si>
  <si>
    <t>Ralts</t>
  </si>
  <si>
    <t>Rampardos</t>
  </si>
  <si>
    <t>Rapidash</t>
  </si>
  <si>
    <t>Raticate</t>
  </si>
  <si>
    <t>Rattata</t>
  </si>
  <si>
    <t>Rayquaza</t>
  </si>
  <si>
    <t>Regice</t>
  </si>
  <si>
    <t>Regigigas</t>
  </si>
  <si>
    <t>Regirock</t>
  </si>
  <si>
    <t>Registeel</t>
  </si>
  <si>
    <t>Relicanth</t>
  </si>
  <si>
    <t>Remoraid</t>
  </si>
  <si>
    <t>Rhydon</t>
  </si>
  <si>
    <t>Rhyhorn</t>
  </si>
  <si>
    <t>Rhyperior</t>
  </si>
  <si>
    <t>Riolu</t>
  </si>
  <si>
    <t>Roselia</t>
  </si>
  <si>
    <t>Roserade</t>
  </si>
  <si>
    <t>Rotom</t>
  </si>
  <si>
    <t>Sableye</t>
  </si>
  <si>
    <t>Salamence</t>
  </si>
  <si>
    <t>Sandshrew</t>
  </si>
  <si>
    <t>Sandslash</t>
  </si>
  <si>
    <t>Sceptile</t>
  </si>
  <si>
    <t>Scizor</t>
  </si>
  <si>
    <t>Scyther</t>
  </si>
  <si>
    <t>Seadra</t>
  </si>
  <si>
    <t>Seaking</t>
  </si>
  <si>
    <t>Sealeo</t>
  </si>
  <si>
    <t>Seedot</t>
  </si>
  <si>
    <t>Seel</t>
  </si>
  <si>
    <t>Sentret</t>
  </si>
  <si>
    <t>Seviper</t>
  </si>
  <si>
    <t>Sharpedo</t>
  </si>
  <si>
    <t>Shedinja</t>
  </si>
  <si>
    <t>Shelgon</t>
  </si>
  <si>
    <t>Shellder</t>
  </si>
  <si>
    <t>Shellos</t>
  </si>
  <si>
    <t>Shieldon</t>
  </si>
  <si>
    <t>Shiftry</t>
  </si>
  <si>
    <t>Shinx</t>
  </si>
  <si>
    <t>Shroomish</t>
  </si>
  <si>
    <t>Shuckle</t>
  </si>
  <si>
    <t>Shuppet</t>
  </si>
  <si>
    <t>Silcoon</t>
  </si>
  <si>
    <t>Skarmory</t>
  </si>
  <si>
    <t>Skiploom</t>
  </si>
  <si>
    <t>Skitty</t>
  </si>
  <si>
    <t>Skorupi</t>
  </si>
  <si>
    <t>Skuntank</t>
  </si>
  <si>
    <t>Slaking</t>
  </si>
  <si>
    <t>Slakoth</t>
  </si>
  <si>
    <t>Slowbro</t>
  </si>
  <si>
    <t>Slowking</t>
  </si>
  <si>
    <t>Slowpoke</t>
  </si>
  <si>
    <t>Slugma</t>
  </si>
  <si>
    <t>Smeargle</t>
  </si>
  <si>
    <t>Smoochum</t>
  </si>
  <si>
    <t>Sneasel</t>
  </si>
  <si>
    <t>Snorlax</t>
  </si>
  <si>
    <t>Snorunt</t>
  </si>
  <si>
    <t>Snover</t>
  </si>
  <si>
    <t>Snubbull</t>
  </si>
  <si>
    <t>Solrock</t>
  </si>
  <si>
    <t>Spearow</t>
  </si>
  <si>
    <t>Spheal</t>
  </si>
  <si>
    <t>Spinarak</t>
  </si>
  <si>
    <t>Spinda</t>
  </si>
  <si>
    <t>Spiritomb</t>
  </si>
  <si>
    <t>Spoink</t>
  </si>
  <si>
    <t>Squirtle</t>
  </si>
  <si>
    <t>Stantler</t>
  </si>
  <si>
    <t>Staraptor</t>
  </si>
  <si>
    <t>Staravia</t>
  </si>
  <si>
    <t>Starly</t>
  </si>
  <si>
    <t>Starmie</t>
  </si>
  <si>
    <t>Staryu</t>
  </si>
  <si>
    <t>Steelix</t>
  </si>
  <si>
    <t>Stunky</t>
  </si>
  <si>
    <t>Sudowoodo</t>
  </si>
  <si>
    <t>Suicune</t>
  </si>
  <si>
    <t>Sunflora</t>
  </si>
  <si>
    <t>Sunkern</t>
  </si>
  <si>
    <t>Surskit</t>
  </si>
  <si>
    <t>Swablu</t>
  </si>
  <si>
    <t>Swalot</t>
  </si>
  <si>
    <t>Swampert</t>
  </si>
  <si>
    <t>Swellow</t>
  </si>
  <si>
    <t>Swinub</t>
  </si>
  <si>
    <t>Taillow</t>
  </si>
  <si>
    <t>Tangela</t>
  </si>
  <si>
    <t>Tangrowth</t>
  </si>
  <si>
    <t>Tauros</t>
  </si>
  <si>
    <t>Teddiursa</t>
  </si>
  <si>
    <t>Tentacool</t>
  </si>
  <si>
    <t>Tentacruel</t>
  </si>
  <si>
    <t>Togekiss</t>
  </si>
  <si>
    <t>Togepi</t>
  </si>
  <si>
    <t>Togetic</t>
  </si>
  <si>
    <t>Torchic</t>
  </si>
  <si>
    <t>Torkoal</t>
  </si>
  <si>
    <t>Torterra</t>
  </si>
  <si>
    <t>Totodile</t>
  </si>
  <si>
    <t>Toxicroak</t>
  </si>
  <si>
    <t>Trapinch</t>
  </si>
  <si>
    <t>Treecko</t>
  </si>
  <si>
    <t>Tropius</t>
  </si>
  <si>
    <t>Turtwig</t>
  </si>
  <si>
    <t>Typhlosion</t>
  </si>
  <si>
    <t>Tyranitar</t>
  </si>
  <si>
    <t>Tyrogue</t>
  </si>
  <si>
    <t>Umbreon</t>
  </si>
  <si>
    <t>Unown</t>
  </si>
  <si>
    <t>Ursaring</t>
  </si>
  <si>
    <t>Uxie</t>
  </si>
  <si>
    <t>Vaporeon</t>
  </si>
  <si>
    <t>Venomoth</t>
  </si>
  <si>
    <t>Venonat</t>
  </si>
  <si>
    <t>Venusaur</t>
  </si>
  <si>
    <t>Vespiquen</t>
  </si>
  <si>
    <t>Vibrava</t>
  </si>
  <si>
    <t>Victreebel</t>
  </si>
  <si>
    <t>Vigoroth</t>
  </si>
  <si>
    <t>Vileplume</t>
  </si>
  <si>
    <t>Volbeat</t>
  </si>
  <si>
    <t>Voltorb</t>
  </si>
  <si>
    <t>Vulpix</t>
  </si>
  <si>
    <t>Wailmer</t>
  </si>
  <si>
    <t>Wailord</t>
  </si>
  <si>
    <t>Walrein</t>
  </si>
  <si>
    <t>Wartortle</t>
  </si>
  <si>
    <t>Weavile</t>
  </si>
  <si>
    <t>Weedle</t>
  </si>
  <si>
    <t>Weepinbell</t>
  </si>
  <si>
    <t>Weezing</t>
  </si>
  <si>
    <t>Whiscash</t>
  </si>
  <si>
    <t>Whismur</t>
  </si>
  <si>
    <t>Wigglytuff</t>
  </si>
  <si>
    <t>Wingull</t>
  </si>
  <si>
    <t>Wobbuffet</t>
  </si>
  <si>
    <t>Wooper</t>
  </si>
  <si>
    <t>Wormadam</t>
  </si>
  <si>
    <t>Wurmple</t>
  </si>
  <si>
    <t>Wynaut</t>
  </si>
  <si>
    <t>Xatu</t>
  </si>
  <si>
    <t>Yanma</t>
  </si>
  <si>
    <t>Yanmega</t>
  </si>
  <si>
    <t>Zangoose</t>
  </si>
  <si>
    <t>Zapdos</t>
  </si>
  <si>
    <t>Zigzagoon</t>
  </si>
  <si>
    <t>Zubat</t>
  </si>
  <si>
    <t>BL</t>
  </si>
  <si>
    <t>Giratina (Origin)</t>
  </si>
  <si>
    <t>Arceus</t>
  </si>
  <si>
    <t>Ho-oh</t>
  </si>
  <si>
    <t>Celebi</t>
  </si>
  <si>
    <t>Jirachi</t>
  </si>
  <si>
    <t>Manaphy</t>
  </si>
  <si>
    <t>Mew</t>
  </si>
  <si>
    <t>Shaymin</t>
  </si>
  <si>
    <t>Shaymin (Sky)</t>
  </si>
  <si>
    <t>Phione</t>
  </si>
  <si>
    <t>Darkrai</t>
  </si>
  <si>
    <t>Wormadam (Ground)</t>
  </si>
  <si>
    <t>Wormadam (Steel)</t>
  </si>
  <si>
    <t>Nidoran F</t>
  </si>
  <si>
    <t>Deoxys</t>
  </si>
  <si>
    <t>Deoxys (Attack)</t>
  </si>
  <si>
    <t>Deoxys (Defense)</t>
  </si>
  <si>
    <t>Deoxys (Speed)</t>
  </si>
  <si>
    <t>Rotom (Fan)</t>
  </si>
  <si>
    <t>Rotom (Frost)</t>
  </si>
  <si>
    <t>Rotom (Heat)</t>
  </si>
  <si>
    <t>Rotom (Mow)</t>
  </si>
  <si>
    <t>Rotom (Wash)</t>
  </si>
  <si>
    <t>Nidoran M</t>
  </si>
  <si>
    <t>AVG HP</t>
  </si>
  <si>
    <t>AVG Speed</t>
  </si>
  <si>
    <t>Movepool Value</t>
  </si>
  <si>
    <t>Absorb</t>
  </si>
  <si>
    <t>Single non-user</t>
  </si>
  <si>
    <t>Leeches 50% of the damage dealt.</t>
  </si>
  <si>
    <t>Acid</t>
  </si>
  <si>
    <t>All enemies</t>
  </si>
  <si>
    <t>10% chance to lower SpD 1 stage.</t>
  </si>
  <si>
    <t>Acid Armor</t>
  </si>
  <si>
    <t>-</t>
  </si>
  <si>
    <t>User</t>
  </si>
  <si>
    <t>Boosts Def 2 stages.</t>
  </si>
  <si>
    <t>Acupressure</t>
  </si>
  <si>
    <t>User or partner</t>
  </si>
  <si>
    <t>Boosts a random stat 2 stages.</t>
  </si>
  <si>
    <t>Aerial Ace</t>
  </si>
  <si>
    <t>Ignores accuracy modifiers.</t>
  </si>
  <si>
    <t>Aeroblast</t>
  </si>
  <si>
    <t>High critical hit rate.</t>
  </si>
  <si>
    <t>Agility</t>
  </si>
  <si>
    <t>Boosts Spe 2 stages.</t>
  </si>
  <si>
    <t>Air Cutter</t>
  </si>
  <si>
    <t>Air Slash</t>
  </si>
  <si>
    <t>30% chance to flinch.</t>
  </si>
  <si>
    <t>Amnesia</t>
  </si>
  <si>
    <t>Boosts SpD 2 stages.</t>
  </si>
  <si>
    <t>AncientPower</t>
  </si>
  <si>
    <t>10% chance to boost all stats 1 stage.</t>
  </si>
  <si>
    <t>Aqua Jet</t>
  </si>
  <si>
    <t>The user always attacks first.</t>
  </si>
  <si>
    <t>Aqua Ring</t>
  </si>
  <si>
    <t>User recovers 1/16th max HP each turn.</t>
  </si>
  <si>
    <t>Aqua Tail</t>
  </si>
  <si>
    <t>No additional effect.</t>
  </si>
  <si>
    <t>Arm Thrust</t>
  </si>
  <si>
    <t>Hits 2-5 times in one turn.</t>
  </si>
  <si>
    <t>Aromatherapy</t>
  </si>
  <si>
    <t>User party</t>
  </si>
  <si>
    <t>Cures status on the user's team.</t>
  </si>
  <si>
    <t>Assist</t>
  </si>
  <si>
    <t>None</t>
  </si>
  <si>
    <t>Uses a random move from the user's team.</t>
  </si>
  <si>
    <t>Assurance</t>
  </si>
  <si>
    <t>Base Power doubles if the foe takes damage already.</t>
  </si>
  <si>
    <t>Astonish</t>
  </si>
  <si>
    <t>Attack Order</t>
  </si>
  <si>
    <t>Attract</t>
  </si>
  <si>
    <t>Targets of the opposite gender are infatuated and have a 50% chance to do nothing.</t>
  </si>
  <si>
    <t>Aura Sphere</t>
  </si>
  <si>
    <t>Aurora Beam</t>
  </si>
  <si>
    <t>10% chance to lower Atk.</t>
  </si>
  <si>
    <t>Avalanche</t>
  </si>
  <si>
    <t>Doubles in power if damaged.</t>
  </si>
  <si>
    <t>Barrage</t>
  </si>
  <si>
    <t>Barrier</t>
  </si>
  <si>
    <t>Baton Pass</t>
  </si>
  <si>
    <t>User switches, but passes on all stat changes and some special conditions.</t>
  </si>
  <si>
    <t>Beat Up</t>
  </si>
  <si>
    <t>All healthy Pokémon aid in damaging the target.</t>
  </si>
  <si>
    <t>Belly Drum</t>
  </si>
  <si>
    <t>User loses 50% max HP. Maximizes Atk.</t>
  </si>
  <si>
    <t>Bide</t>
  </si>
  <si>
    <t>Charges for 2 turns; returns double the damage received in those turns.</t>
  </si>
  <si>
    <t>Bind</t>
  </si>
  <si>
    <t>Traps and damages over multiple turns.</t>
  </si>
  <si>
    <t>Bite</t>
  </si>
  <si>
    <t>Blast Burn</t>
  </si>
  <si>
    <t>User cannot move next turn.</t>
  </si>
  <si>
    <t>Blaze Kick</t>
  </si>
  <si>
    <t>High critical hit rate. 10% chance to burn the target.</t>
  </si>
  <si>
    <t>Blizzard</t>
  </si>
  <si>
    <t>10% chance to freeze.</t>
  </si>
  <si>
    <t>Block</t>
  </si>
  <si>
    <t>The target cannot switch out.</t>
  </si>
  <si>
    <t>Body Slam</t>
  </si>
  <si>
    <t>30% chance to paralyze.</t>
  </si>
  <si>
    <t>Bone Club</t>
  </si>
  <si>
    <t>10% chance to flinch.</t>
  </si>
  <si>
    <t>Bone Rush</t>
  </si>
  <si>
    <t>Bonemerang</t>
  </si>
  <si>
    <t>Hits twice in one turn.</t>
  </si>
  <si>
    <t>Bounce</t>
  </si>
  <si>
    <t>User is made invulnerable for one turn, then hits the next turn. 30% chance to paralyze.</t>
  </si>
  <si>
    <t>Brave Bird</t>
  </si>
  <si>
    <t>User receives 1/3rd recoil damage.</t>
  </si>
  <si>
    <t>Brick Break</t>
  </si>
  <si>
    <t>Destroys Light Screen and Reflect, then hits.</t>
  </si>
  <si>
    <t>Brine</t>
  </si>
  <si>
    <t>Base power doubles if foe's HP is 50% or less.</t>
  </si>
  <si>
    <t>Bubble</t>
  </si>
  <si>
    <t>10% chance to lower Spe.</t>
  </si>
  <si>
    <t>BubbleBeam</t>
  </si>
  <si>
    <t>Bug Bite</t>
  </si>
  <si>
    <t>Uses foe's berry.</t>
  </si>
  <si>
    <t>Bug Buzz</t>
  </si>
  <si>
    <t>Bulk Up</t>
  </si>
  <si>
    <t>Boosts Atk and Def 1 stage.</t>
  </si>
  <si>
    <t>Bullet Punch</t>
  </si>
  <si>
    <t>Bullet Seed</t>
  </si>
  <si>
    <t>Calm Mind</t>
  </si>
  <si>
    <t>Boosts SpA and SpD 1 stage.</t>
  </si>
  <si>
    <t>Camouflage</t>
  </si>
  <si>
    <t>Changes user's type based on terrain.</t>
  </si>
  <si>
    <t>Captivate</t>
  </si>
  <si>
    <t>Lowers an opposite gender foe's SpA 2 stages.</t>
  </si>
  <si>
    <t>Charge</t>
  </si>
  <si>
    <t>Doubles power of an Electric-type move used next turn. Boosts SpD 1 stage.</t>
  </si>
  <si>
    <t>Charge Beam</t>
  </si>
  <si>
    <t>70% chance to boost SpA 1 stage.</t>
  </si>
  <si>
    <t>Charm</t>
  </si>
  <si>
    <t>Lowers foe's Atk 2 stages.</t>
  </si>
  <si>
    <t>Chatter</t>
  </si>
  <si>
    <t>Confuses the foe.</t>
  </si>
  <si>
    <t>Clamp</t>
  </si>
  <si>
    <t>Close Combat</t>
  </si>
  <si>
    <t>Lowers user's Def and SpD 1 stage.</t>
  </si>
  <si>
    <t>Comet Punch</t>
  </si>
  <si>
    <t>Confuse Ray</t>
  </si>
  <si>
    <t>Confuses the target.</t>
  </si>
  <si>
    <t>Confusion</t>
  </si>
  <si>
    <t>10% chance to confuse.</t>
  </si>
  <si>
    <t>Constrict</t>
  </si>
  <si>
    <t>Conversion</t>
  </si>
  <si>
    <t>Changes user into a new type based on the user's moves.</t>
  </si>
  <si>
    <t>Conversion2</t>
  </si>
  <si>
    <t>Changes user into a new type that resists the last attack to hit the user.</t>
  </si>
  <si>
    <t>Copycat</t>
  </si>
  <si>
    <t>Uses the last move used in the battle.</t>
  </si>
  <si>
    <t>Cosmic Power</t>
  </si>
  <si>
    <t>Boosts Def and SpD 1 stage.</t>
  </si>
  <si>
    <t>Cotton Spore</t>
  </si>
  <si>
    <t>Lowers foe's Spe 2 stages.</t>
  </si>
  <si>
    <t>Counter</t>
  </si>
  <si>
    <t>If hit by a physical attack, returns double the damage.</t>
  </si>
  <si>
    <t>Covet</t>
  </si>
  <si>
    <t>Steals target's item.</t>
  </si>
  <si>
    <t>Crabhammer</t>
  </si>
  <si>
    <t>Cross Chop</t>
  </si>
  <si>
    <t>Cross Poison</t>
  </si>
  <si>
    <t>High critical hit rate. 10% chance to poison foe.</t>
  </si>
  <si>
    <t>Crunch</t>
  </si>
  <si>
    <t>20% chance to lower Def 1 stage.</t>
  </si>
  <si>
    <t>Crush Claw</t>
  </si>
  <si>
    <t>50% chance to lower Def 1 stage.</t>
  </si>
  <si>
    <t>Crush Grip</t>
  </si>
  <si>
    <t>Base power depends on the foe's remaining HP.</t>
  </si>
  <si>
    <t>Curse</t>
  </si>
  <si>
    <t>Does 1/4 damage per turn at the cost of half the user's max HP if the user is a Ghost. Boosts Atk and Def and lowers Spe 1 stage otherwise.</t>
  </si>
  <si>
    <t>Cut</t>
  </si>
  <si>
    <t>Dark Pulse</t>
  </si>
  <si>
    <t>20% chance to flinch.</t>
  </si>
  <si>
    <t>Dark Void</t>
  </si>
  <si>
    <t>Induces sleep.</t>
  </si>
  <si>
    <t>Defend Order</t>
  </si>
  <si>
    <t>Defense Curl</t>
  </si>
  <si>
    <t>Boosts Def 1 stage.</t>
  </si>
  <si>
    <t>Defog</t>
  </si>
  <si>
    <t>Lowers foe's evasion 1 stage. Removes various field effects.</t>
  </si>
  <si>
    <t>Destiny Bond</t>
  </si>
  <si>
    <t>If the user faints, the foe faints.</t>
  </si>
  <si>
    <t>Detect</t>
  </si>
  <si>
    <t>Prevents most moves from working on the user that turn.</t>
  </si>
  <si>
    <t>Dig</t>
  </si>
  <si>
    <t>User is made invulnerable for one turn, then hits the next turn.</t>
  </si>
  <si>
    <t>Disable</t>
  </si>
  <si>
    <t>Prevents the last move used from being used again for 4-7 turns.</t>
  </si>
  <si>
    <t>Discharge</t>
  </si>
  <si>
    <t>All others</t>
  </si>
  <si>
    <t>Dive</t>
  </si>
  <si>
    <t>Dizzy Punch</t>
  </si>
  <si>
    <t>20% chance to confuse.</t>
  </si>
  <si>
    <t>Doom Desire</t>
  </si>
  <si>
    <t>Deals damage at the end of the turn after three turns.</t>
  </si>
  <si>
    <t>Double Hit</t>
  </si>
  <si>
    <t>Hits twice in 1 turn.</t>
  </si>
  <si>
    <t>Double Kick</t>
  </si>
  <si>
    <t>Double Team</t>
  </si>
  <si>
    <t>Boosts evasion 1 stage.</t>
  </si>
  <si>
    <t>Double-Edge</t>
  </si>
  <si>
    <t>Has 1/3 recoil.</t>
  </si>
  <si>
    <t>DoubleSlap</t>
  </si>
  <si>
    <t>Hits 2-5 times in 1 turn.</t>
  </si>
  <si>
    <t>Draco Meteor</t>
  </si>
  <si>
    <t>Lowers user's SpA 2 stages.</t>
  </si>
  <si>
    <t>Dragon Claw</t>
  </si>
  <si>
    <t>Dragon Dance</t>
  </si>
  <si>
    <t>Boosts Atk and Spe 1 stage.</t>
  </si>
  <si>
    <t>Dragon Pulse</t>
  </si>
  <si>
    <t>Dragon Rage</t>
  </si>
  <si>
    <t>Does 40 damage.</t>
  </si>
  <si>
    <t>Dragon Rush</t>
  </si>
  <si>
    <t>DragonBreath</t>
  </si>
  <si>
    <t>Drain Punch</t>
  </si>
  <si>
    <t>Leeches 50% damage.</t>
  </si>
  <si>
    <t>Dream Eater</t>
  </si>
  <si>
    <t>Leeches 50% damage. Only works on a sleeping Pokémon.</t>
  </si>
  <si>
    <t>Drill Peck</t>
  </si>
  <si>
    <t>DynamicPunch</t>
  </si>
  <si>
    <t>Earth Power</t>
  </si>
  <si>
    <t>Earthquake</t>
  </si>
  <si>
    <t>Hits Pokémon using Dig with double base power.</t>
  </si>
  <si>
    <t>Egg Bomb</t>
  </si>
  <si>
    <t>Embargo</t>
  </si>
  <si>
    <t>Item use is prevented for five turns.</t>
  </si>
  <si>
    <t>Ember</t>
  </si>
  <si>
    <t>10% chance to burn.</t>
  </si>
  <si>
    <t>Encore</t>
  </si>
  <si>
    <t>Causes the target to repeat its last move for 4-8 turns.</t>
  </si>
  <si>
    <t>Endeavor</t>
  </si>
  <si>
    <t>Lowers the target's HP to the user's HP.</t>
  </si>
  <si>
    <t>Endure</t>
  </si>
  <si>
    <t>The user always survives with at least 1 HP.</t>
  </si>
  <si>
    <t>Energy Ball</t>
  </si>
  <si>
    <t>Eruption</t>
  </si>
  <si>
    <t>Does less damage as the user's HP decreases.</t>
  </si>
  <si>
    <t>Explosion</t>
  </si>
  <si>
    <t>Faints the user.</t>
  </si>
  <si>
    <t>Extrasensory</t>
  </si>
  <si>
    <t>ExtremeSpeed</t>
  </si>
  <si>
    <t>Facade</t>
  </si>
  <si>
    <t>Has 140 power when burned, paralyzed, or poisoned.</t>
  </si>
  <si>
    <t>Faint Attack</t>
  </si>
  <si>
    <t>Fake Out</t>
  </si>
  <si>
    <t>The user always attacks first, and flinches the foe. Can only be used on the first turn out.</t>
  </si>
  <si>
    <t>Fake Tears</t>
  </si>
  <si>
    <t>Lowers SpD 2 stages.</t>
  </si>
  <si>
    <t>False Swipe</t>
  </si>
  <si>
    <t>Always leaves the foe with at least 1 HP.</t>
  </si>
  <si>
    <t>FeatherDance</t>
  </si>
  <si>
    <t>Lowers Atk 2 stages.</t>
  </si>
  <si>
    <t>Feint</t>
  </si>
  <si>
    <t>Only works if the foe uses Detect or Protect; nullifies effects of those moves.</t>
  </si>
  <si>
    <t>Fire Blast</t>
  </si>
  <si>
    <t>Fire Fang</t>
  </si>
  <si>
    <t>10% chance to flinch. 10% chance to burn.</t>
  </si>
  <si>
    <t>Fire Punch</t>
  </si>
  <si>
    <t>Fire Spin</t>
  </si>
  <si>
    <t>Fissure</t>
  </si>
  <si>
    <t>Will OHKO the target.</t>
  </si>
  <si>
    <t>Flail</t>
  </si>
  <si>
    <t>Does more damage as HP decreases.</t>
  </si>
  <si>
    <t>Flame Wheel</t>
  </si>
  <si>
    <t>10% chance to burn. Thaws the user.</t>
  </si>
  <si>
    <t>Flamethrower</t>
  </si>
  <si>
    <t>Flare Blitz</t>
  </si>
  <si>
    <t>Has 1/3 recoil. 10% chance to burn.</t>
  </si>
  <si>
    <t>Flash</t>
  </si>
  <si>
    <t>Lowers foe's accuracy 1 stage.</t>
  </si>
  <si>
    <t>Flash Cannon</t>
  </si>
  <si>
    <t>Flatter</t>
  </si>
  <si>
    <t>Confuses the foe. Boosts the foe's SpA 1 stage.</t>
  </si>
  <si>
    <t>Fling</t>
  </si>
  <si>
    <t>Throws the user's hold item at the foe; effect depends on the item.</t>
  </si>
  <si>
    <t>Fly</t>
  </si>
  <si>
    <t>Focus Blast</t>
  </si>
  <si>
    <t>Focus Energy</t>
  </si>
  <si>
    <t>Boosts critical hit rate 2 stages.</t>
  </si>
  <si>
    <t>Focus Punch</t>
  </si>
  <si>
    <t>Fails if the user takes damage before it hits.</t>
  </si>
  <si>
    <t>Follow Me</t>
  </si>
  <si>
    <t>All moves target the user.</t>
  </si>
  <si>
    <t>Force Palm</t>
  </si>
  <si>
    <t>Foresight</t>
  </si>
  <si>
    <t>Blocks evasion modifiers. Allows Fighting- and Normal-type moves to hit Ghosts.</t>
  </si>
  <si>
    <t>Frenzy Plant</t>
  </si>
  <si>
    <t>Frustration</t>
  </si>
  <si>
    <t>Fury Attack</t>
  </si>
  <si>
    <t>Fury Cutter</t>
  </si>
  <si>
    <t>Power doubles with each hit.</t>
  </si>
  <si>
    <t>Fury Swipes</t>
  </si>
  <si>
    <t>Future Sight</t>
  </si>
  <si>
    <t>Gastro Acid</t>
  </si>
  <si>
    <t>Nullifies the foe's ability.</t>
  </si>
  <si>
    <t>Giga Drain</t>
  </si>
  <si>
    <t>Giga Impact</t>
  </si>
  <si>
    <t>Glare</t>
  </si>
  <si>
    <t>Paralyzes the target.</t>
  </si>
  <si>
    <t>Grass Knot</t>
  </si>
  <si>
    <t>Deals damage based on the foe's weight.</t>
  </si>
  <si>
    <t>GrassWhistle</t>
  </si>
  <si>
    <t>Puts the foe to sleep.</t>
  </si>
  <si>
    <t>Gravity</t>
  </si>
  <si>
    <t>All</t>
  </si>
  <si>
    <t>For 5 turns, prevents flying or jumping; also disables Ground immunities.</t>
  </si>
  <si>
    <t>Growl</t>
  </si>
  <si>
    <t>Lowers foe's Atk 1 stage.</t>
  </si>
  <si>
    <t>Growth</t>
  </si>
  <si>
    <t>Boosts SpA 1 stage.</t>
  </si>
  <si>
    <t>Grudge</t>
  </si>
  <si>
    <t>If the user faints, the foe's attack loses all of its PP.</t>
  </si>
  <si>
    <t>Guard Swap</t>
  </si>
  <si>
    <t>Swaps Def and SpD boosts and drops.</t>
  </si>
  <si>
    <t>Guillotine</t>
  </si>
  <si>
    <t>Gunk Shot</t>
  </si>
  <si>
    <t>30% chance to poison.</t>
  </si>
  <si>
    <t>Gust</t>
  </si>
  <si>
    <t>Hits Bouncers and Fliers for twice base power.</t>
  </si>
  <si>
    <t>Gyro Ball</t>
  </si>
  <si>
    <t>Does damage based on the foe's Speed and the user's Speed.</t>
  </si>
  <si>
    <t>Hail</t>
  </si>
  <si>
    <t>Summons hail for 5 turns.</t>
  </si>
  <si>
    <t>Hammer Arm</t>
  </si>
  <si>
    <t>Lowers the user's Spe 1 stage.</t>
  </si>
  <si>
    <t>Harden</t>
  </si>
  <si>
    <t>Haze</t>
  </si>
  <si>
    <t>Eliminates all stat changes.</t>
  </si>
  <si>
    <t>Head Smash</t>
  </si>
  <si>
    <t>Has 1/2 recoil.</t>
  </si>
  <si>
    <t>Headbutt</t>
  </si>
  <si>
    <t>Heal Bell</t>
  </si>
  <si>
    <t>Heal Block</t>
  </si>
  <si>
    <t>Prevents the foes from using healing moves for 5 turns.</t>
  </si>
  <si>
    <t>Heal Order</t>
  </si>
  <si>
    <t>Heals 50% max HP.</t>
  </si>
  <si>
    <t>Healing Wish</t>
  </si>
  <si>
    <t>KOs the user and heals the next Pokémon in.</t>
  </si>
  <si>
    <t>Heart Swap</t>
  </si>
  <si>
    <t>Swaps stat boosts and drops.</t>
  </si>
  <si>
    <t>Heat Wave</t>
  </si>
  <si>
    <t>Helping Hand</t>
  </si>
  <si>
    <t>Partner</t>
  </si>
  <si>
    <t>Increases power of ally's moves 50%.</t>
  </si>
  <si>
    <t>Hi Jump Kick</t>
  </si>
  <si>
    <t>If it misses, user loses HP equal to 1/2 the damage that would have been dealt.</t>
  </si>
  <si>
    <t>Hidden Power</t>
  </si>
  <si>
    <t>Has 30-70 power and can be any type but Normal, based on the user's IVs.</t>
  </si>
  <si>
    <t>Horn Attack</t>
  </si>
  <si>
    <t>Horn Drill</t>
  </si>
  <si>
    <t>Howl</t>
  </si>
  <si>
    <t>Boosts Atk 1 stage.</t>
  </si>
  <si>
    <t>Hydro Cannon</t>
  </si>
  <si>
    <t>Hydro Pump</t>
  </si>
  <si>
    <t>Hyper Beam</t>
  </si>
  <si>
    <t>Hyper Fang</t>
  </si>
  <si>
    <t>Hyper Voice</t>
  </si>
  <si>
    <t>Hypnosis</t>
  </si>
  <si>
    <t>Ice Ball</t>
  </si>
  <si>
    <t>Doubles in power with each hit. Repeats for 5 turns.</t>
  </si>
  <si>
    <t>Ice Beam</t>
  </si>
  <si>
    <t>Ice Fang</t>
  </si>
  <si>
    <t>10% chance to flinch. 10% chance to freeze.</t>
  </si>
  <si>
    <t>Ice Punch</t>
  </si>
  <si>
    <t>Ice Shard</t>
  </si>
  <si>
    <t>Icicle Spear</t>
  </si>
  <si>
    <t>Icy Wind</t>
  </si>
  <si>
    <t>Lowers foe's Spe 1 stage.</t>
  </si>
  <si>
    <t>Imprison</t>
  </si>
  <si>
    <t>No foe can use any of the user's moves.</t>
  </si>
  <si>
    <t>Ingrain</t>
  </si>
  <si>
    <t>Heals the user 1/16 its max HP each turn. Prevents the user from switching.</t>
  </si>
  <si>
    <t>Iron Defense</t>
  </si>
  <si>
    <t>Iron Head</t>
  </si>
  <si>
    <t>Iron Tail</t>
  </si>
  <si>
    <t>30% chance to lower Def 1 stage.</t>
  </si>
  <si>
    <t>Judgment</t>
  </si>
  <si>
    <t>Type is dependent on the user's held plate item.</t>
  </si>
  <si>
    <t>Jump Kick</t>
  </si>
  <si>
    <t>Karate Chop</t>
  </si>
  <si>
    <t>Kinesis</t>
  </si>
  <si>
    <t>Lowers accuracy 1 stage.</t>
  </si>
  <si>
    <t>Knock Off</t>
  </si>
  <si>
    <t>Removes the target's item.</t>
  </si>
  <si>
    <t>Last Resort</t>
  </si>
  <si>
    <t>Can only be used if all other moves have been used once.</t>
  </si>
  <si>
    <t>Lava Plume</t>
  </si>
  <si>
    <t>30% chance to burn.</t>
  </si>
  <si>
    <t>Leaf Blade</t>
  </si>
  <si>
    <t>Leaf Storm</t>
  </si>
  <si>
    <t>Lowers SpA 2 stages.</t>
  </si>
  <si>
    <t>Leech Life</t>
  </si>
  <si>
    <t>Leech Seed</t>
  </si>
  <si>
    <t>Leeches 1/8 of the target's HP each turn.</t>
  </si>
  <si>
    <t>Leer</t>
  </si>
  <si>
    <t>Lowers foe's Def 1 stage.</t>
  </si>
  <si>
    <t>Lick</t>
  </si>
  <si>
    <t>Light Screen</t>
  </si>
  <si>
    <t>Lowers damage from special attacks for 5 turns.</t>
  </si>
  <si>
    <t>Lock-On</t>
  </si>
  <si>
    <t>The next move used will always hit.</t>
  </si>
  <si>
    <t>Lovely Kiss</t>
  </si>
  <si>
    <t>Low Kick</t>
  </si>
  <si>
    <t>Lucky Chant</t>
  </si>
  <si>
    <t>Blocks critical hits for 5 turns.</t>
  </si>
  <si>
    <t>Lunar Dance</t>
  </si>
  <si>
    <t>KOs the user, then heals the next Pokémon in.</t>
  </si>
  <si>
    <t>Luster Purge</t>
  </si>
  <si>
    <t>50% chance to lower SpD 1 stage.</t>
  </si>
  <si>
    <t>Mach Punch</t>
  </si>
  <si>
    <t>Magic Coat</t>
  </si>
  <si>
    <t>Bounces back certain non-damaging moves.</t>
  </si>
  <si>
    <t>Magical Leaf</t>
  </si>
  <si>
    <t>Magma Storm</t>
  </si>
  <si>
    <t>Magnet Bomb</t>
  </si>
  <si>
    <t>Magnet Rise</t>
  </si>
  <si>
    <t>User becomes immune to Ground moves for 5 turns.</t>
  </si>
  <si>
    <t>Magnitude</t>
  </si>
  <si>
    <t>Has variable damage.</t>
  </si>
  <si>
    <t>Me First</t>
  </si>
  <si>
    <t>Single enemy</t>
  </si>
  <si>
    <t>Uses the foe's attack at 1.5x power. Must be faster to work.</t>
  </si>
  <si>
    <t>Mean Look</t>
  </si>
  <si>
    <t>Meditate</t>
  </si>
  <si>
    <t>Mega Drain</t>
  </si>
  <si>
    <t>Mega Kick</t>
  </si>
  <si>
    <t>Mega Punch</t>
  </si>
  <si>
    <t>Megahorn</t>
  </si>
  <si>
    <t>Memento</t>
  </si>
  <si>
    <t>User faints. Lowers foe's Atk and SpA 2 stages.</t>
  </si>
  <si>
    <t>Metal Burst</t>
  </si>
  <si>
    <t>Counters foe's attack with 1.5x damage, but must go last.</t>
  </si>
  <si>
    <t>Metal Claw</t>
  </si>
  <si>
    <t>10% chance to boost Atk 1 stage.</t>
  </si>
  <si>
    <t>Metal Sound</t>
  </si>
  <si>
    <t>Lower's SpD 2 stages.</t>
  </si>
  <si>
    <t>Meteor Mash</t>
  </si>
  <si>
    <t>20% chance to raise Atk 1 stage.</t>
  </si>
  <si>
    <t>Metronome</t>
  </si>
  <si>
    <t>Picks a random move.</t>
  </si>
  <si>
    <t>Milk Drink</t>
  </si>
  <si>
    <t>Mimic</t>
  </si>
  <si>
    <t>Copies the last move used by the target.</t>
  </si>
  <si>
    <t>Mind Reader</t>
  </si>
  <si>
    <t>Minimize</t>
  </si>
  <si>
    <t>Miracle Eye</t>
  </si>
  <si>
    <t>Nullifies evasion. Allows Psychic-type moves to hit Darks.</t>
  </si>
  <si>
    <t>Mirror Coat</t>
  </si>
  <si>
    <t>If hit by a special attack, returns double the damage.</t>
  </si>
  <si>
    <t>Mirror Move</t>
  </si>
  <si>
    <t>Uses the last move targeted at the user.</t>
  </si>
  <si>
    <t>Mirror Shot</t>
  </si>
  <si>
    <t>30% chance to lower accuracy 1 stage.</t>
  </si>
  <si>
    <t>Mist</t>
  </si>
  <si>
    <t>Prevents moves that lower stats from working for 5 turns.</t>
  </si>
  <si>
    <t>Mist Ball</t>
  </si>
  <si>
    <t>50% chance to lower SpA 1 stage.</t>
  </si>
  <si>
    <t>Moonlight</t>
  </si>
  <si>
    <t>Heals variably depending on the weather.</t>
  </si>
  <si>
    <t>Morning Sun</t>
  </si>
  <si>
    <t>Mud Bomb</t>
  </si>
  <si>
    <t>Mud Shot</t>
  </si>
  <si>
    <t>Lowers Spe 1 stage.</t>
  </si>
  <si>
    <t>Mud Sport</t>
  </si>
  <si>
    <t>Electric-type attacks do 50% less damage.</t>
  </si>
  <si>
    <t>Mud-Slap</t>
  </si>
  <si>
    <t>Muddy Water</t>
  </si>
  <si>
    <t>Nasty Plot</t>
  </si>
  <si>
    <t>Boosts SpA 2 stages.</t>
  </si>
  <si>
    <t>Natural Gift</t>
  </si>
  <si>
    <t>Power and type depends on the user's held berry.</t>
  </si>
  <si>
    <t>Nature Power</t>
  </si>
  <si>
    <t>Attack changes based on terrain.</t>
  </si>
  <si>
    <t>Needle Arm</t>
  </si>
  <si>
    <t>Night Shade</t>
  </si>
  <si>
    <t>Does damage equal to the user's level.</t>
  </si>
  <si>
    <t>Night Slash</t>
  </si>
  <si>
    <t>Has a high critical hit rate.</t>
  </si>
  <si>
    <t>Nightmare</t>
  </si>
  <si>
    <t>Does 1/4 of the target's max HP per turn to a sleeping target.</t>
  </si>
  <si>
    <t>Octazooka</t>
  </si>
  <si>
    <t>50% chance to lower accuracy 1 stage.</t>
  </si>
  <si>
    <t>Odor Sleuth</t>
  </si>
  <si>
    <t>Ominous Wind</t>
  </si>
  <si>
    <t>Outrage</t>
  </si>
  <si>
    <t>Random enemy</t>
  </si>
  <si>
    <t>Repeats for 2-3 turns. Confuses at the end.</t>
  </si>
  <si>
    <t>Overheat</t>
  </si>
  <si>
    <t>Pain Split</t>
  </si>
  <si>
    <t>Averages both Pokémon's HP.</t>
  </si>
  <si>
    <t>Pay Day</t>
  </si>
  <si>
    <t>Payback</t>
  </si>
  <si>
    <t>Base power doubles if the foe has taken its turn.</t>
  </si>
  <si>
    <t>Peck</t>
  </si>
  <si>
    <t>Perish Song</t>
  </si>
  <si>
    <t>All active Pokémon faint after 3 turns.</t>
  </si>
  <si>
    <t>Petal Dance</t>
  </si>
  <si>
    <t>Repeats for 2-3 turns. Confuses the user at the end.</t>
  </si>
  <si>
    <t>Pin Missile</t>
  </si>
  <si>
    <t>Pluck</t>
  </si>
  <si>
    <t>Uses foe's Berry.</t>
  </si>
  <si>
    <t>Poison Fang</t>
  </si>
  <si>
    <t>30% chance to inflict toxic poison.</t>
  </si>
  <si>
    <t>Poison Gas</t>
  </si>
  <si>
    <t>Poisons the foe.</t>
  </si>
  <si>
    <t>Poison Jab</t>
  </si>
  <si>
    <t>Poison Sting</t>
  </si>
  <si>
    <t>Poison Tail</t>
  </si>
  <si>
    <t>Has a high critical hit rate. 10% chance to poison.</t>
  </si>
  <si>
    <t>PoisonPowder</t>
  </si>
  <si>
    <t>Pound</t>
  </si>
  <si>
    <t>Powder Snow</t>
  </si>
  <si>
    <t>Power Gem</t>
  </si>
  <si>
    <t>Power Swap</t>
  </si>
  <si>
    <t>Swaps Atk and SpAtk boosts and drops with the foe.</t>
  </si>
  <si>
    <t>Power Trick</t>
  </si>
  <si>
    <t>Swaps user's Atk and Def stats.</t>
  </si>
  <si>
    <t>Power Whip</t>
  </si>
  <si>
    <t>Present</t>
  </si>
  <si>
    <t>Has random power and a chance to heal the target.</t>
  </si>
  <si>
    <t>Protect</t>
  </si>
  <si>
    <t>Psybeam</t>
  </si>
  <si>
    <t>Psych Up</t>
  </si>
  <si>
    <t>Copies the foe's stat changes.</t>
  </si>
  <si>
    <t>Psycho Boost</t>
  </si>
  <si>
    <t>Psycho Cut</t>
  </si>
  <si>
    <t>Psycho Shift</t>
  </si>
  <si>
    <t>Shifts the user's status effect to the foe.</t>
  </si>
  <si>
    <t>Psywave</t>
  </si>
  <si>
    <t>Damage is .5x to 1.5x the user's level.</t>
  </si>
  <si>
    <t>Punishment</t>
  </si>
  <si>
    <t>Does more damage to foes with stat boosts.</t>
  </si>
  <si>
    <t>Pursuit</t>
  </si>
  <si>
    <t>Doubles in power if the target switches, and hits them before they can escape.</t>
  </si>
  <si>
    <t>Quick Attack</t>
  </si>
  <si>
    <t>Users attacks first.</t>
  </si>
  <si>
    <t>Rage</t>
  </si>
  <si>
    <t>Boosts Atk 1 stage if hit.</t>
  </si>
  <si>
    <t>Rain Dance</t>
  </si>
  <si>
    <t>Summons rain for 5 turns.</t>
  </si>
  <si>
    <t>Rapid Spin</t>
  </si>
  <si>
    <t>Removes Leech Seed, Spikes, Stealth Rock, and Toxic Spikes.</t>
  </si>
  <si>
    <t>Razor Leaf</t>
  </si>
  <si>
    <t>Razor Wind</t>
  </si>
  <si>
    <t>Charges up the first turn; attacks on the second turn. Has a high critical hit rate.</t>
  </si>
  <si>
    <t>Recover</t>
  </si>
  <si>
    <t>Recycle</t>
  </si>
  <si>
    <t>Restores a used item.</t>
  </si>
  <si>
    <t>Reflect</t>
  </si>
  <si>
    <t>Lowers damage from physical attacks for 5 turns.</t>
  </si>
  <si>
    <t>Refresh</t>
  </si>
  <si>
    <t>Removes status.</t>
  </si>
  <si>
    <t>Rest</t>
  </si>
  <si>
    <t>The user goes to sleep for two turns and restores all HP.</t>
  </si>
  <si>
    <t>Return</t>
  </si>
  <si>
    <t>Revenge</t>
  </si>
  <si>
    <t>Doubles in power if damaged by the target.</t>
  </si>
  <si>
    <t>Reversal</t>
  </si>
  <si>
    <t>Roar</t>
  </si>
  <si>
    <t>Forces a switch to a random Pokémon.</t>
  </si>
  <si>
    <t>Roar Of Time</t>
  </si>
  <si>
    <t>Rock Blast</t>
  </si>
  <si>
    <t>Rock Climb</t>
  </si>
  <si>
    <t>Rock Polish</t>
  </si>
  <si>
    <t>Rock Slide</t>
  </si>
  <si>
    <t>Rock Smash</t>
  </si>
  <si>
    <t>Rock Throw</t>
  </si>
  <si>
    <t>Rock Tomb</t>
  </si>
  <si>
    <t>Rock Wrecker</t>
  </si>
  <si>
    <t>Role Play</t>
  </si>
  <si>
    <t>Copies the foe's ability and overwrites the user's ability.</t>
  </si>
  <si>
    <t>Rolling Kick</t>
  </si>
  <si>
    <t>Rollout</t>
  </si>
  <si>
    <t>Roost</t>
  </si>
  <si>
    <t>Heals 50% HP. Temporarily removes the user's Flying-type.</t>
  </si>
  <si>
    <t>Sacred Fire</t>
  </si>
  <si>
    <t>50% chance to burn. Thaws the user.</t>
  </si>
  <si>
    <t>Safeguard</t>
  </si>
  <si>
    <t>Blocks status conditions for 5 turns.</t>
  </si>
  <si>
    <t>Sand Tomb</t>
  </si>
  <si>
    <t>Sand-Attack</t>
  </si>
  <si>
    <t>Sandstorm</t>
  </si>
  <si>
    <t>Summons a sandstorm for 5 turns.</t>
  </si>
  <si>
    <t>Scary Face</t>
  </si>
  <si>
    <t>Lowers Spe 2 stages.</t>
  </si>
  <si>
    <t>Scratch</t>
  </si>
  <si>
    <t>Screech</t>
  </si>
  <si>
    <t>Lowers Def two stages.</t>
  </si>
  <si>
    <t>Secret Power</t>
  </si>
  <si>
    <t>Effects vary with terrain.</t>
  </si>
  <si>
    <t>Seed Bomb</t>
  </si>
  <si>
    <t>Seed Flare</t>
  </si>
  <si>
    <t>40% chance to lower SpD 2 stages.</t>
  </si>
  <si>
    <t>Seismic Toss</t>
  </si>
  <si>
    <t>Selfdestruct</t>
  </si>
  <si>
    <t>Shadow Ball</t>
  </si>
  <si>
    <t>20% chance to lower SpD 1 stage.</t>
  </si>
  <si>
    <t>Shadow Claw</t>
  </si>
  <si>
    <t>Shadow Force</t>
  </si>
  <si>
    <t>User becomes invulnerable, then attacks the next turn. Cannot be stopped by Detect or Protect.</t>
  </si>
  <si>
    <t>Shadow Punch</t>
  </si>
  <si>
    <t>Shadow Sneak</t>
  </si>
  <si>
    <t>Sharpen</t>
  </si>
  <si>
    <t>Sheer Cold</t>
  </si>
  <si>
    <t>Shock Wave</t>
  </si>
  <si>
    <t>Signal Beam</t>
  </si>
  <si>
    <t>Silver Wind</t>
  </si>
  <si>
    <t>Sing</t>
  </si>
  <si>
    <t>Puts the target to sleep.</t>
  </si>
  <si>
    <t>Sketch</t>
  </si>
  <si>
    <t>Permanently copies the last move used by the target.</t>
  </si>
  <si>
    <t>Skill Swap</t>
  </si>
  <si>
    <t>The user and the target trade abilities.</t>
  </si>
  <si>
    <t>Skull Bash</t>
  </si>
  <si>
    <t>Charges up turn one; attacks turn two. Boosts Def 1 stage.</t>
  </si>
  <si>
    <t>Sky Attack</t>
  </si>
  <si>
    <t>Hits the turn after being used. 30% chance to flinch.</t>
  </si>
  <si>
    <t>Sky Uppercut</t>
  </si>
  <si>
    <t>Hits a Bouncing or Flying target.</t>
  </si>
  <si>
    <t>Slack Off</t>
  </si>
  <si>
    <t>Slam</t>
  </si>
  <si>
    <t>Slash</t>
  </si>
  <si>
    <t>Sleep Powder</t>
  </si>
  <si>
    <t>Sleep Talk</t>
  </si>
  <si>
    <t>Picks one of the user's moves at random. Can only be used while sleeping.</t>
  </si>
  <si>
    <t>Sludge</t>
  </si>
  <si>
    <t>Sludge Bomb</t>
  </si>
  <si>
    <t>SmellingSalt</t>
  </si>
  <si>
    <t>Has 120 power on a paralyzed target, but cures it of paralysis.</t>
  </si>
  <si>
    <t>Smog</t>
  </si>
  <si>
    <t>40% chance to poison.</t>
  </si>
  <si>
    <t>SmokeScreen</t>
  </si>
  <si>
    <t>Snatch</t>
  </si>
  <si>
    <t>If certain moves are used, the user of Snatch uses the moves instead.</t>
  </si>
  <si>
    <t>Snore</t>
  </si>
  <si>
    <t>Can only be used while sleeping. 30% chance to flinch.</t>
  </si>
  <si>
    <t>Softboiled</t>
  </si>
  <si>
    <t>SolarBeam</t>
  </si>
  <si>
    <t>Charges up turn 1; attacks on turn 2.</t>
  </si>
  <si>
    <t>SonicBoom</t>
  </si>
  <si>
    <t>Does 20 damage. Ghosts are immune.</t>
  </si>
  <si>
    <t>Spacial Rend</t>
  </si>
  <si>
    <t>Spark</t>
  </si>
  <si>
    <t>Spider Web</t>
  </si>
  <si>
    <t>Spike Cannon</t>
  </si>
  <si>
    <t>Spikes</t>
  </si>
  <si>
    <t>Enemy field</t>
  </si>
  <si>
    <t>Causes damage to the enemy whenever they switch.</t>
  </si>
  <si>
    <t>Spit Up</t>
  </si>
  <si>
    <t>Varies in power depending on the number of uses of Stockpile.</t>
  </si>
  <si>
    <t>Spite</t>
  </si>
  <si>
    <t>Lowers the PP of the move used last by 4.</t>
  </si>
  <si>
    <t>Splash</t>
  </si>
  <si>
    <t>No effect whatsoever.</t>
  </si>
  <si>
    <t>Spore</t>
  </si>
  <si>
    <t>Stealth Rock</t>
  </si>
  <si>
    <t>Damages foe's switch-ins.</t>
  </si>
  <si>
    <t>Steel Wing</t>
  </si>
  <si>
    <t>10% chance to raise the user's Def 1 stage.</t>
  </si>
  <si>
    <t>Stockpile</t>
  </si>
  <si>
    <t>Boosts the user's Def and SpD 1 stage. Sets the user up to use Spit Up and Swallow.</t>
  </si>
  <si>
    <t>Stomp</t>
  </si>
  <si>
    <t>Stone Edge</t>
  </si>
  <si>
    <t>Strength</t>
  </si>
  <si>
    <t>String Shot</t>
  </si>
  <si>
    <t>Struggle</t>
  </si>
  <si>
    <t>User loses 25% of its max HP as recoil.</t>
  </si>
  <si>
    <t>Stun Spore</t>
  </si>
  <si>
    <t>Submission</t>
  </si>
  <si>
    <t>Has 1/4 recoil.</t>
  </si>
  <si>
    <t>Substitute</t>
  </si>
  <si>
    <t>Takes 1/4 the user's max HP to create a Substitute that takes damage for the user.</t>
  </si>
  <si>
    <t>Sucker Punch</t>
  </si>
  <si>
    <t>The user always moves first. Will only work if the foe attacked.</t>
  </si>
  <si>
    <t>Sunny Day</t>
  </si>
  <si>
    <t>Summons sunlight for 5 turns.</t>
  </si>
  <si>
    <t>Super Fang</t>
  </si>
  <si>
    <t>Does damage equal to half the foe's current HP.</t>
  </si>
  <si>
    <t>Superpower</t>
  </si>
  <si>
    <t>Lowers the user's Atk and Def 1 stage.</t>
  </si>
  <si>
    <t>Supersonic</t>
  </si>
  <si>
    <t>Surf</t>
  </si>
  <si>
    <t>Hits Pokémon using Dive with double base power.</t>
  </si>
  <si>
    <t>Swagger</t>
  </si>
  <si>
    <t>Confuses the target. Boosts its Atk 2 stages.</t>
  </si>
  <si>
    <t>Swallow</t>
  </si>
  <si>
    <t>Healing varies based on the number of uses of Stockpile.</t>
  </si>
  <si>
    <t>Sweet Kiss</t>
  </si>
  <si>
    <t>Sweet Scent</t>
  </si>
  <si>
    <t>Lowers evasion 1 stage.</t>
  </si>
  <si>
    <t>Swift</t>
  </si>
  <si>
    <t>Switcheroo</t>
  </si>
  <si>
    <t>Switches items with the foe.</t>
  </si>
  <si>
    <t>Swords Dance</t>
  </si>
  <si>
    <t>Boosts Atk 2 stages.</t>
  </si>
  <si>
    <t>Synthesis</t>
  </si>
  <si>
    <t>Tackle</t>
  </si>
  <si>
    <t>Tail Glow</t>
  </si>
  <si>
    <t>Tail Whip</t>
  </si>
  <si>
    <t>Lowers Def 1 stage.</t>
  </si>
  <si>
    <t>Tailwind</t>
  </si>
  <si>
    <t>Doubles Spe for 3 turns.</t>
  </si>
  <si>
    <t>Take Down</t>
  </si>
  <si>
    <t>Taunt</t>
  </si>
  <si>
    <t>Forces the foe to use damaging moves for 3-5 turns.</t>
  </si>
  <si>
    <t>Teeter Dance</t>
  </si>
  <si>
    <t>Confuses all other active Pokémon.</t>
  </si>
  <si>
    <t>Teleport</t>
  </si>
  <si>
    <t>Has no effect.</t>
  </si>
  <si>
    <t>Thief</t>
  </si>
  <si>
    <t>Thrash</t>
  </si>
  <si>
    <t>Repeats for 2-3 turns. Confuses the user.</t>
  </si>
  <si>
    <t>Thunder</t>
  </si>
  <si>
    <t>Thunder Fang</t>
  </si>
  <si>
    <t>10% chance to flinch. 10% chance to paralyze.</t>
  </si>
  <si>
    <t>Thunder Wave</t>
  </si>
  <si>
    <t>Paralyzes the foe.</t>
  </si>
  <si>
    <t>Thunderbolt</t>
  </si>
  <si>
    <t>10% chance to paralyze.</t>
  </si>
  <si>
    <t>ThunderPunch</t>
  </si>
  <si>
    <t>ThunderShock</t>
  </si>
  <si>
    <t>Tickle</t>
  </si>
  <si>
    <t>Lowers Atk and Def 1 stage.</t>
  </si>
  <si>
    <t>Torment</t>
  </si>
  <si>
    <t>Prevents the target from using the same move twice in a row.</t>
  </si>
  <si>
    <t>Toxic</t>
  </si>
  <si>
    <t>Inflicts intensifying poison on the target.</t>
  </si>
  <si>
    <t>Toxic Spikes</t>
  </si>
  <si>
    <t>Poisons switch-ins.</t>
  </si>
  <si>
    <t>Transform</t>
  </si>
  <si>
    <t>Transforms into the foe.</t>
  </si>
  <si>
    <t>Tri Attack</t>
  </si>
  <si>
    <t>20% chance to burn, freeze, or paralyze.</t>
  </si>
  <si>
    <t>Trick</t>
  </si>
  <si>
    <t>Trick Room</t>
  </si>
  <si>
    <t>Slower Pokémon move first for 5 turns.</t>
  </si>
  <si>
    <t>Triple Kick</t>
  </si>
  <si>
    <t>Attacks up to 3 times in 1 turn.</t>
  </si>
  <si>
    <t>Trump Card</t>
  </si>
  <si>
    <t>Power increases as PP decreases.</t>
  </si>
  <si>
    <t>Twineedle</t>
  </si>
  <si>
    <t>Hits twice in one turn. Each hit has a 20% chance to poison.</t>
  </si>
  <si>
    <t>Twister</t>
  </si>
  <si>
    <t>U-turn</t>
  </si>
  <si>
    <t>Attacks, then switches.</t>
  </si>
  <si>
    <t>Uproar</t>
  </si>
  <si>
    <t>Repeats for 2-5 turns. No Pokémon can sleep during these turns.</t>
  </si>
  <si>
    <t>Vacuum Wave</t>
  </si>
  <si>
    <t>ViceGrip</t>
  </si>
  <si>
    <t>Vine Whip</t>
  </si>
  <si>
    <t>Vital Throw</t>
  </si>
  <si>
    <t>Volt Tackle</t>
  </si>
  <si>
    <t>10% chance to paralyze. Has 1/3 recoil.</t>
  </si>
  <si>
    <t>Wake-Up Slap</t>
  </si>
  <si>
    <t>Double power if used on a sleeping foe.</t>
  </si>
  <si>
    <t>Water Gun</t>
  </si>
  <si>
    <t>Water Pulse</t>
  </si>
  <si>
    <t>20% chance to Confuse.</t>
  </si>
  <si>
    <t>Water Sport</t>
  </si>
  <si>
    <t>Fire-type attacks do 50% less damage.</t>
  </si>
  <si>
    <t>Water Spout</t>
  </si>
  <si>
    <t>Waterfall</t>
  </si>
  <si>
    <t>Weather Ball</t>
  </si>
  <si>
    <t>Doubles in power and changes type if there is weather.</t>
  </si>
  <si>
    <t>Whirlpool</t>
  </si>
  <si>
    <t>Whirlwind</t>
  </si>
  <si>
    <t>Forces the target to switch to a random Pokémon.</t>
  </si>
  <si>
    <t>Will-O-Wisp</t>
  </si>
  <si>
    <t>Burns the foe.</t>
  </si>
  <si>
    <t>Wing Attack</t>
  </si>
  <si>
    <t>Wish</t>
  </si>
  <si>
    <t>Heals 50% max HP after 2 turns.</t>
  </si>
  <si>
    <t>Withdraw</t>
  </si>
  <si>
    <t>Wood Hammer</t>
  </si>
  <si>
    <t>Worry Seed</t>
  </si>
  <si>
    <t>Changes the foe's ability to Insomnia.</t>
  </si>
  <si>
    <t>Wrap</t>
  </si>
  <si>
    <t>Wring Out</t>
  </si>
  <si>
    <t>X-Scissor</t>
  </si>
  <si>
    <t>Yawn</t>
  </si>
  <si>
    <t>Puts the target to sleep after 2 turns.</t>
  </si>
  <si>
    <t>Zap Cannon</t>
  </si>
  <si>
    <t>Zen Headbutt</t>
  </si>
  <si>
    <t>MOVE</t>
  </si>
  <si>
    <t>TYPE</t>
  </si>
  <si>
    <t>POWER</t>
  </si>
  <si>
    <t>ACCURACY</t>
  </si>
  <si>
    <t>PP</t>
  </si>
  <si>
    <t>TARGET</t>
  </si>
  <si>
    <t>DESCRIPTION</t>
  </si>
  <si>
    <t>STATUS VALUE</t>
  </si>
  <si>
    <t>PRIORITY</t>
  </si>
  <si>
    <t>DAMAGE</t>
  </si>
  <si>
    <t>Physical</t>
  </si>
  <si>
    <t>Special</t>
  </si>
  <si>
    <t>STATUS</t>
  </si>
  <si>
    <t>STAT</t>
  </si>
  <si>
    <t>MAIN EQUATION:</t>
  </si>
  <si>
    <t>OFFENSIVE VALUE EQUATION</t>
  </si>
  <si>
    <t>ATTACK VALUE EQUATION</t>
  </si>
  <si>
    <t>POWER VALUE</t>
  </si>
  <si>
    <t>SPECIAL ATTACK VALUE</t>
  </si>
  <si>
    <t>TYPE = Attack Type Modifier</t>
  </si>
  <si>
    <t>SPEED VALUE</t>
  </si>
  <si>
    <t>Movepool Value = [(Base Attack Stat + Physical Movepool) x (Physical Movepool Type Modifier)] + [(Base Special Attack Stat + Special Movepool) x (Special Movepool Type Modifier)]</t>
  </si>
  <si>
    <t>Physical Movepool Type Modifier = # of Types of non-STAB Physical attacks / maximum # of non-STAB types (maximum is 16 for monotype Pokemon and 15 for dual type Pokemon)</t>
  </si>
  <si>
    <t>Special Movepool Type Modifer = # of Types of non-STAB Special attacks / maximum # of non-STAB types (maximum is 16 for monotype Pokemon and 15 for dual type Pokemon)</t>
  </si>
  <si>
    <t>DEFENSIVE VALUE EQUATION</t>
  </si>
  <si>
    <t>DEFENSE VALUE</t>
  </si>
  <si>
    <t>Defense Value = Base Defense Stat x TYPE</t>
  </si>
  <si>
    <t>TYPE = Defense Type Modifier</t>
  </si>
  <si>
    <t>SPECIAL DEFENSE VALUE</t>
  </si>
  <si>
    <t>Special Defense Value = Base Special Defense Stat x TYPE</t>
  </si>
  <si>
    <t>HP VALUE</t>
  </si>
  <si>
    <t>Adaptability</t>
  </si>
  <si>
    <t>User's STAB modifier becomes x2.</t>
  </si>
  <si>
    <t>Aftermath</t>
  </si>
  <si>
    <t>Deals 25% damage when KOed by contact damage.</t>
  </si>
  <si>
    <t>Air Lock</t>
  </si>
  <si>
    <t>Blocks the effects of weather.</t>
  </si>
  <si>
    <t>Anger Point</t>
  </si>
  <si>
    <t>Raises Atk to +6 if struck by a critical hit.</t>
  </si>
  <si>
    <t>Anticipation</t>
  </si>
  <si>
    <t>Alerts the Pokémon of certain dangerous moves.</t>
  </si>
  <si>
    <t>Arena Trap</t>
  </si>
  <si>
    <t>Prevents switching and increases encounter rate.</t>
  </si>
  <si>
    <t>Bad Dreams</t>
  </si>
  <si>
    <t>Deals 12.5% damage to sleeping opponents per turn.</t>
  </si>
  <si>
    <t>Battle Armor</t>
  </si>
  <si>
    <t>Prevents critical hits.</t>
  </si>
  <si>
    <t>Blaze</t>
  </si>
  <si>
    <t>Boosts power of Fire-type moves 50% when at 1/3 HP or less.</t>
  </si>
  <si>
    <t>Chlorophyll</t>
  </si>
  <si>
    <t>Speed doubles in sun.</t>
  </si>
  <si>
    <t>Clear Body</t>
  </si>
  <si>
    <t>Prevents the enemy from lowering this Pokémon's stats.</t>
  </si>
  <si>
    <t>Cloud Nine</t>
  </si>
  <si>
    <t>Color Change</t>
  </si>
  <si>
    <t>Changes users type to type of last attack that hit this Pokémon.</t>
  </si>
  <si>
    <t>Compoundeyes</t>
  </si>
  <si>
    <t>Increases this Pokémon's accuracy by 30% and increases the chance of finding items on wild Pokémon.</t>
  </si>
  <si>
    <t>Cute Charm</t>
  </si>
  <si>
    <t>Can infatuate Pokémon of opposite gender when struck. Higher chance of encountering Pokémon of the opposite gender.</t>
  </si>
  <si>
    <t>Damp</t>
  </si>
  <si>
    <t>Prevents the use of Selfdestruct or Explosion.</t>
  </si>
  <si>
    <t>Download</t>
  </si>
  <si>
    <t>User gets a stat boost depending on its opponent's stats.</t>
  </si>
  <si>
    <t>Drizzle</t>
  </si>
  <si>
    <t>Summons permanent rain.</t>
  </si>
  <si>
    <t>Drought</t>
  </si>
  <si>
    <t>Summons permanent sun.</t>
  </si>
  <si>
    <t>Dry Skin</t>
  </si>
  <si>
    <t>User absorbs Water-type attacks and has a weakness to Fire-type moves. Heals in rain and is damaged by sun.</t>
  </si>
  <si>
    <t>Early Bird</t>
  </si>
  <si>
    <t>Reduces sleep time by 50%.</t>
  </si>
  <si>
    <t>Effect Spore</t>
  </si>
  <si>
    <t>Induces paralysis, poison, or sleep when struck.</t>
  </si>
  <si>
    <t>Filter</t>
  </si>
  <si>
    <t>Reduces damage from super effective hits by 1/4.</t>
  </si>
  <si>
    <t>Flame Body</t>
  </si>
  <si>
    <t>Enemies' contact moves have a 30% chance to burn them. Halves the amount of steps required to hatch eggs.</t>
  </si>
  <si>
    <t>Flash Fire</t>
  </si>
  <si>
    <t>Grants immunity to Fire-type moves and increases Fire-type move's power 50% when hit by a Fire-type move.</t>
  </si>
  <si>
    <t>Flower Gift</t>
  </si>
  <si>
    <t>Raises stats of this Pokémon and its partner in sun.</t>
  </si>
  <si>
    <t>Forecast</t>
  </si>
  <si>
    <t>Changes type according to weather.</t>
  </si>
  <si>
    <t>Forewarn</t>
  </si>
  <si>
    <t>Tells which of the opponent's moves has the highest base power.</t>
  </si>
  <si>
    <t>Frisk</t>
  </si>
  <si>
    <t>Reveals the foe's item.</t>
  </si>
  <si>
    <t>Gluttony</t>
  </si>
  <si>
    <t>Consumes pinch Berries at 50% HP or less.</t>
  </si>
  <si>
    <t>Guts</t>
  </si>
  <si>
    <t>Attack is increased 50% when statused.</t>
  </si>
  <si>
    <t>Heatproof</t>
  </si>
  <si>
    <t>Reduces Fire damage 50%.</t>
  </si>
  <si>
    <t>Honey Gather</t>
  </si>
  <si>
    <t>Adds a chance of finding Honey after each in-game battle.</t>
  </si>
  <si>
    <t>Huge Power</t>
  </si>
  <si>
    <t>Doubles Attack stat.</t>
  </si>
  <si>
    <t>Hustle</t>
  </si>
  <si>
    <t>Physical moves do 50% more damage at the cost of 20% accuracy. Increases wild encounter rate with higher level Pokémon.</t>
  </si>
  <si>
    <t>Hydration</t>
  </si>
  <si>
    <t>Heals status effects in rain.</t>
  </si>
  <si>
    <t>Hyper Cutter</t>
  </si>
  <si>
    <t>Prevents the enemy from lowering this Pokémon's Attack.</t>
  </si>
  <si>
    <t>Ice Body</t>
  </si>
  <si>
    <t>Heals 1/16 max HP in hail.</t>
  </si>
  <si>
    <t>Illuminate</t>
  </si>
  <si>
    <t>Increases wild encounter rate (no effect in battles).</t>
  </si>
  <si>
    <t>Immunity</t>
  </si>
  <si>
    <t>This Pokémon cannot be poisoned.</t>
  </si>
  <si>
    <t>Inner Focus</t>
  </si>
  <si>
    <t>Prevents flinching.</t>
  </si>
  <si>
    <t>Insomnia</t>
  </si>
  <si>
    <t>Prevents sleep.</t>
  </si>
  <si>
    <t>Intimidate</t>
  </si>
  <si>
    <t>Lowers the foe's Attack one stage. Decreases wild encounter rate.</t>
  </si>
  <si>
    <t>Iron Fist</t>
  </si>
  <si>
    <t>Increases the power of punching moves.</t>
  </si>
  <si>
    <t>Keen Eye</t>
  </si>
  <si>
    <t>Pokémon's accuracy cannot be lowered.</t>
  </si>
  <si>
    <t>Klutz</t>
  </si>
  <si>
    <t>This Pokémon both is unaffected by and will not utilize held items.</t>
  </si>
  <si>
    <t>Leaf Guard</t>
  </si>
  <si>
    <t>Prevents status effects in sun.</t>
  </si>
  <si>
    <t>Levitate</t>
  </si>
  <si>
    <t>This Pokémon is immune to Ground-type moves.</t>
  </si>
  <si>
    <t>Lightningrod</t>
  </si>
  <si>
    <t>All Electric-type attacks hit this Pokémon.</t>
  </si>
  <si>
    <t>Limber</t>
  </si>
  <si>
    <t>Blocks paralysis.</t>
  </si>
  <si>
    <t>Liquid Ooze</t>
  </si>
  <si>
    <t>Leeching moves cause the enemy to lose HP instead.</t>
  </si>
  <si>
    <t>Magic Guard</t>
  </si>
  <si>
    <t>Prevents indirect damage.</t>
  </si>
  <si>
    <t>Magma Armor</t>
  </si>
  <si>
    <t>Cannot be frozen. Halves the amount of steps required to hatch eggs.</t>
  </si>
  <si>
    <t>Magnet Pull</t>
  </si>
  <si>
    <t>Prevents Steel-type Pokémon from switching. Increases the chance of encountering a Steel-type Pokémon in the wild.</t>
  </si>
  <si>
    <t>Marvel Scale</t>
  </si>
  <si>
    <t>Boosts Defense 50% when hit by a status move.</t>
  </si>
  <si>
    <t>Minus</t>
  </si>
  <si>
    <t>If allied with a Pokémon with Plus, its Special Attack increases 50%.</t>
  </si>
  <si>
    <t>Mold Breaker</t>
  </si>
  <si>
    <t>Abilities that hinder attacks are nullified.</t>
  </si>
  <si>
    <t>Motor Drive</t>
  </si>
  <si>
    <t>When hit with an Electric-type move, Speed is boosted 1 stage.</t>
  </si>
  <si>
    <t>Multitype</t>
  </si>
  <si>
    <t>Type changes depending on the held plate. Prevents item loss.</t>
  </si>
  <si>
    <t>Natural Cure</t>
  </si>
  <si>
    <t>Cures status on switching out.</t>
  </si>
  <si>
    <t>No Guard</t>
  </si>
  <si>
    <t>All attacks used by and used on this Pokémon will never miss.</t>
  </si>
  <si>
    <t>Normalize</t>
  </si>
  <si>
    <t>All moves used by this Pokémon are Normal-type.</t>
  </si>
  <si>
    <t>Oblivious</t>
  </si>
  <si>
    <t>Grants immunity to infatuation and Captivate.</t>
  </si>
  <si>
    <t>Overgrow</t>
  </si>
  <si>
    <t>Raises the power of Grass-type moves 50% when at 1/3 HP or less.</t>
  </si>
  <si>
    <t>Own Tempo</t>
  </si>
  <si>
    <t>Prevents confusion.</t>
  </si>
  <si>
    <t>Pickup</t>
  </si>
  <si>
    <t>Adds a chance of finding an item after each in-game battle.</t>
  </si>
  <si>
    <t>Plus</t>
  </si>
  <si>
    <t>If allied with a Pokémon with Minus, its Special Attack increases 50%.</t>
  </si>
  <si>
    <t>Poison Heal</t>
  </si>
  <si>
    <t>Heals 1/8 HP per turn when poisoned.</t>
  </si>
  <si>
    <t>Poison Point</t>
  </si>
  <si>
    <t>Enemies' contact moves have a 30% chance of poisoning them.</t>
  </si>
  <si>
    <t>Pressure</t>
  </si>
  <si>
    <t>Enemy attacks lose one extra PP. Increases wild encounter rate.</t>
  </si>
  <si>
    <t>Pure Power</t>
  </si>
  <si>
    <t>Quick Feet</t>
  </si>
  <si>
    <t>Increases Speed by 50% when afflicted with a status condition.</t>
  </si>
  <si>
    <t>Rain Dish</t>
  </si>
  <si>
    <t>Heals 1/16 max HP in rain.</t>
  </si>
  <si>
    <t>Reckless</t>
  </si>
  <si>
    <t>Increases the power of recoil moves by 20%.</t>
  </si>
  <si>
    <t>Rivalry</t>
  </si>
  <si>
    <t>Move power depends on gender of the opponent.</t>
  </si>
  <si>
    <t>Rock Head</t>
  </si>
  <si>
    <t>Recoil moves deal no recoil damage.</t>
  </si>
  <si>
    <t>Rough Skin</t>
  </si>
  <si>
    <t>Deals 12.5% damage when the opponent makes contact.</t>
  </si>
  <si>
    <t>Run Away</t>
  </si>
  <si>
    <t>Increases chances of successfully escaping a random battle.</t>
  </si>
  <si>
    <t>Sand Stream</t>
  </si>
  <si>
    <t>Summons permanent sandstorm. Decreases wild encounter rate when in a sandstorm.</t>
  </si>
  <si>
    <t>Sand Veil</t>
  </si>
  <si>
    <t>Evasion increases by 20% in a sandstorm.</t>
  </si>
  <si>
    <t>Scrappy</t>
  </si>
  <si>
    <t>Can hit Ghost-types with Normal- and Fighting-type moves.</t>
  </si>
  <si>
    <t>Serene Grace</t>
  </si>
  <si>
    <t>This Pokémon's secondary effect chances are doubled.</t>
  </si>
  <si>
    <t>Shadow Tag</t>
  </si>
  <si>
    <t>Prevents switching.</t>
  </si>
  <si>
    <t>Shed Skin</t>
  </si>
  <si>
    <t>30% chance to heal status every turn.</t>
  </si>
  <si>
    <t>Shell Armor</t>
  </si>
  <si>
    <t>Shield Dust</t>
  </si>
  <si>
    <t>Secondary effects won't occur.</t>
  </si>
  <si>
    <t>Simple</t>
  </si>
  <si>
    <t>Doubles the effect of status boosts and drops.</t>
  </si>
  <si>
    <t>Skill Link</t>
  </si>
  <si>
    <t>Multi-hit moves will always hit the maximum number of times.</t>
  </si>
  <si>
    <t>Slow Start</t>
  </si>
  <si>
    <t>Attack and Speed are halved for 5 turns.</t>
  </si>
  <si>
    <t>Sniper</t>
  </si>
  <si>
    <t>Critical hits do 3x damage instead of 2x.</t>
  </si>
  <si>
    <t>Snow Cloak</t>
  </si>
  <si>
    <t>Evasion increases 20% in hail.</t>
  </si>
  <si>
    <t>Snow Warning</t>
  </si>
  <si>
    <t>Summons permanent hail.</t>
  </si>
  <si>
    <t>Solar Power</t>
  </si>
  <si>
    <t>Loses HP in sun. Special Attack increases 50%.</t>
  </si>
  <si>
    <t>Solid Rock</t>
  </si>
  <si>
    <t>Soundproof</t>
  </si>
  <si>
    <t>Unaffected by sound moves.</t>
  </si>
  <si>
    <t>Speed Boost</t>
  </si>
  <si>
    <t>Speed increases at end of the turn.</t>
  </si>
  <si>
    <t>Stall</t>
  </si>
  <si>
    <t>This Pokémon moves last.</t>
  </si>
  <si>
    <t>Static</t>
  </si>
  <si>
    <t>Enemies' contact moves can paralyze them.</t>
  </si>
  <si>
    <t>Steadfast</t>
  </si>
  <si>
    <t>Speed is boosted one stage when flinched.</t>
  </si>
  <si>
    <t>Stench</t>
  </si>
  <si>
    <t>Decreases wild encounter rate (no effect in battle).</t>
  </si>
  <si>
    <t>Sticky Hold</t>
  </si>
  <si>
    <t>This Pokémon's item cannot be removed. Increases chance of encountering Pokémon while fishing.</t>
  </si>
  <si>
    <t>Storm Drain</t>
  </si>
  <si>
    <t>All Water-type attacks hit this Pokémon.</t>
  </si>
  <si>
    <t>Sturdy</t>
  </si>
  <si>
    <t>OHKO moves will fail.</t>
  </si>
  <si>
    <t>Suction Cups</t>
  </si>
  <si>
    <t>Cannot be forced to switch. Increases chance of encountering Pokémon while fishing.</t>
  </si>
  <si>
    <t>Super Luck</t>
  </si>
  <si>
    <t>Critical hit rate increases one stage.</t>
  </si>
  <si>
    <t>Swarm</t>
  </si>
  <si>
    <t>Boosts power of Bug-type moves 50% when at 1/3 HP or less.</t>
  </si>
  <si>
    <t>Swift Swim</t>
  </si>
  <si>
    <t>Speed doubles in rain.</t>
  </si>
  <si>
    <t>Synchronize</t>
  </si>
  <si>
    <t>When statused, the enemy is also statused. Can pass nature to wild Pokémon.</t>
  </si>
  <si>
    <t>Tangled Feet</t>
  </si>
  <si>
    <t>Evasion increases when confused.</t>
  </si>
  <si>
    <t>Technician</t>
  </si>
  <si>
    <t>Moves with 60 Base Power or less do 50% more damage.</t>
  </si>
  <si>
    <t>Thick Fat</t>
  </si>
  <si>
    <t>Halves Ice- and Fire-type damage.</t>
  </si>
  <si>
    <t>Tinted Lens</t>
  </si>
  <si>
    <t>Doubles damage on resisted hits.</t>
  </si>
  <si>
    <t>Torrent</t>
  </si>
  <si>
    <t>Boosts power of Water-type moves 50% when at 1/3 HP or less.</t>
  </si>
  <si>
    <t>Trace</t>
  </si>
  <si>
    <t>Copies foe's Ability.</t>
  </si>
  <si>
    <t>Truant</t>
  </si>
  <si>
    <t>This Pokémon does nothing every other turn.</t>
  </si>
  <si>
    <t>Unaware</t>
  </si>
  <si>
    <t>Ignores stat boosts on other Pokémon.</t>
  </si>
  <si>
    <t>Unburden</t>
  </si>
  <si>
    <t>Speed increases when an item is used or lost.</t>
  </si>
  <si>
    <t>Vital Spirit</t>
  </si>
  <si>
    <t>Prevents sleep. Increases wild encounters with higher level Pokémon.</t>
  </si>
  <si>
    <t>Volt Absorb</t>
  </si>
  <si>
    <t>Heals 25% HP when hit by an Electric-type attack.</t>
  </si>
  <si>
    <t>Water Absorb</t>
  </si>
  <si>
    <t>Heals 25% HP when hit by a Water-type attack.</t>
  </si>
  <si>
    <t>Water Veil</t>
  </si>
  <si>
    <t>Prevents burn.</t>
  </si>
  <si>
    <t>White Smoke</t>
  </si>
  <si>
    <t>Prevents the enemy from lowering this Pokémon's stats. Decreases wild encounter rate.</t>
  </si>
  <si>
    <t>Wonder Guard</t>
  </si>
  <si>
    <t>Only super effective attacks harm this Pokémon.</t>
  </si>
  <si>
    <t>ABILITY</t>
  </si>
  <si>
    <t>EFFECT</t>
  </si>
  <si>
    <t>Status Value = Stat Value + Status Value + Healing Value + Entry Hazard Value</t>
  </si>
  <si>
    <t>Entry Hazard Value = Spikes Value + Toxic Spikes Value + Stealth Rock Value</t>
  </si>
  <si>
    <t>Where Spikes Value = 30, Toxic Spikes Value = 50, and Stealth Rock Value = 100</t>
  </si>
  <si>
    <t>POKEMON NAME</t>
  </si>
  <si>
    <t>HP</t>
  </si>
  <si>
    <t>Attack</t>
  </si>
  <si>
    <t>Defense</t>
  </si>
  <si>
    <t>SP Def</t>
  </si>
  <si>
    <t>Sp Att</t>
  </si>
  <si>
    <t>Speed</t>
  </si>
  <si>
    <t>Base Stats</t>
  </si>
  <si>
    <t>Off Val:</t>
  </si>
  <si>
    <t>Def Val:</t>
  </si>
  <si>
    <t>TYPE 1</t>
  </si>
  <si>
    <t>TYPE 2</t>
  </si>
  <si>
    <t>Move:</t>
  </si>
  <si>
    <t>Pow Val:</t>
  </si>
  <si>
    <t>Type 1:</t>
  </si>
  <si>
    <t>Type 2:</t>
  </si>
  <si>
    <t>VALUE:</t>
  </si>
  <si>
    <t>STAB Special Attack</t>
  </si>
  <si>
    <t>STAB Physical Attack</t>
  </si>
  <si>
    <t>Ability:</t>
  </si>
  <si>
    <t>Physical Movepool</t>
  </si>
  <si>
    <t>Special Movepool</t>
  </si>
  <si>
    <t>Status Movepool</t>
  </si>
  <si>
    <t>Type</t>
  </si>
  <si>
    <t>Move</t>
  </si>
  <si>
    <t>Pow Val</t>
  </si>
  <si>
    <t>Dark:</t>
  </si>
  <si>
    <t>Normal:</t>
  </si>
  <si>
    <t>Fire:</t>
  </si>
  <si>
    <t>Water:</t>
  </si>
  <si>
    <t>Electric:</t>
  </si>
  <si>
    <t>Grass:</t>
  </si>
  <si>
    <t>Ice:</t>
  </si>
  <si>
    <t>Fighting:</t>
  </si>
  <si>
    <t>Poison:</t>
  </si>
  <si>
    <t>Ground:</t>
  </si>
  <si>
    <t>Flying:</t>
  </si>
  <si>
    <t>Psychic:</t>
  </si>
  <si>
    <t>Bug:</t>
  </si>
  <si>
    <t>Rock:</t>
  </si>
  <si>
    <t>Ghost:</t>
  </si>
  <si>
    <t>Dragon:</t>
  </si>
  <si>
    <t>Steel:</t>
  </si>
  <si>
    <t>Status</t>
  </si>
  <si>
    <t>Burn:</t>
  </si>
  <si>
    <t>Confuse:</t>
  </si>
  <si>
    <t>Flinch:</t>
  </si>
  <si>
    <t>Freeze:</t>
  </si>
  <si>
    <t>Paralyze:</t>
  </si>
  <si>
    <t>Sleep:</t>
  </si>
  <si>
    <t>Healing Movepool</t>
  </si>
  <si>
    <t>Heal Type</t>
  </si>
  <si>
    <t>Heal Val</t>
  </si>
  <si>
    <t>Damage:</t>
  </si>
  <si>
    <t>Non Dmg:</t>
  </si>
  <si>
    <t>Status:</t>
  </si>
  <si>
    <t>Entry Hazards</t>
  </si>
  <si>
    <t>Spikes:</t>
  </si>
  <si>
    <t>Toxic Spikes:</t>
  </si>
  <si>
    <t>Stealth Rock:</t>
  </si>
  <si>
    <t>Dmg:</t>
  </si>
  <si>
    <t>Stat Value:</t>
  </si>
  <si>
    <t>HP Val:</t>
  </si>
  <si>
    <t>Spe Val:</t>
  </si>
  <si>
    <t>ABOMASNOW</t>
  </si>
  <si>
    <t>Male</t>
  </si>
  <si>
    <t>Female</t>
  </si>
  <si>
    <t>Shiny</t>
  </si>
  <si>
    <t>MEDIAN</t>
  </si>
  <si>
    <t>Speed Value = Base Speed Stat / 65</t>
  </si>
  <si>
    <t>HP Value = Base HP Stat / 65</t>
  </si>
  <si>
    <t>NONE</t>
  </si>
  <si>
    <t>N/A</t>
  </si>
  <si>
    <t>Infatuate:</t>
  </si>
  <si>
    <t>Where the types of Status Effects are Burn, Freeze, Paralyze, Poison, Confuse, Sleep, Infatuate, and Flinch</t>
  </si>
  <si>
    <t>Physical Movepool = Average of all highest non-STAB physical attack Power Values / 2</t>
  </si>
  <si>
    <t>Special Movepool = Average of all highest non-STAB special attack Power Values / 2</t>
  </si>
  <si>
    <t>Mvpool:</t>
  </si>
  <si>
    <t>AVERAGE PHYSICAL:</t>
  </si>
  <si>
    <t>AVERAGE SPECIAL:</t>
  </si>
  <si>
    <t>By Move</t>
  </si>
  <si>
    <t>By Attack</t>
  </si>
  <si>
    <t>90 (Status)
-20 (Stat)</t>
  </si>
  <si>
    <t>HEAL</t>
  </si>
  <si>
    <t>Non Damage:</t>
  </si>
  <si>
    <t>Offensive Value</t>
  </si>
  <si>
    <t>Defensive Value</t>
  </si>
  <si>
    <t>ABRA</t>
  </si>
  <si>
    <t>FIghting</t>
  </si>
  <si>
    <t>Ability</t>
  </si>
  <si>
    <t>NFE</t>
  </si>
  <si>
    <t>TYRANITAR</t>
  </si>
  <si>
    <t>Ancient Power</t>
  </si>
  <si>
    <t>???</t>
  </si>
  <si>
    <t>OU</t>
  </si>
  <si>
    <t>ARCEUS (NORMAL)</t>
  </si>
  <si>
    <t>Extreme Speed</t>
  </si>
  <si>
    <t>Judgement</t>
  </si>
  <si>
    <t>X-scissor</t>
  </si>
  <si>
    <t>HEALING</t>
  </si>
  <si>
    <t>NOT TAKEN INTO ACCOUNT</t>
  </si>
  <si>
    <t>Arceus (NRM)</t>
  </si>
  <si>
    <t>Uber</t>
  </si>
  <si>
    <t>Offensive Value = (Attack Value + Special Attack Value) x Speed Value</t>
  </si>
  <si>
    <t>Defensive Value = (Defense Value + Special Defense Value) x HP Value</t>
  </si>
  <si>
    <t>MOVEPOOL VALUE EQUATION</t>
  </si>
  <si>
    <t>Value = (Offensive Value + Defensive Value + Movepool Value) / 100</t>
  </si>
  <si>
    <t>Movepool Value = (Movepool + Status) x [(HP Value + Speed Value) / 2]</t>
  </si>
  <si>
    <t>MOVEPOOL</t>
  </si>
  <si>
    <t>Tier:</t>
  </si>
  <si>
    <t>Add 20 to the Movepool Value.</t>
  </si>
  <si>
    <t>Stat Value = (Sum of the Status Values of all attacks used in the Offensive Value Equation that involves stat boost or reduction) + (Sum of the Status Values of all non-damaging moves in movepool that boosts or reduces a stat by at least two stages / 4)</t>
  </si>
  <si>
    <t>Add 50 to the Movepool Value.</t>
  </si>
  <si>
    <t>ABSOL</t>
  </si>
  <si>
    <t>UU</t>
  </si>
  <si>
    <t>Multiply Defensive Value by 1.2.</t>
  </si>
  <si>
    <t>Multiply Offensive Value by 1.2.</t>
  </si>
  <si>
    <t>GARCHOMP</t>
  </si>
  <si>
    <t>Add 30 to the Defensive Value.</t>
  </si>
  <si>
    <t>AERODACTYL</t>
  </si>
  <si>
    <t>10 (Burn)
10 (Flinch)</t>
  </si>
  <si>
    <t>10 (Paralyze)
10 (Flinch)</t>
  </si>
  <si>
    <t>10 (Freeze)
10 (Flinch)</t>
  </si>
  <si>
    <t>Status Value = (Average of the Status Values of the highest accuracy status effect moves of each status type / 7) + Sum of the Status Values of all attacks used in the Offensive Value Equation that involes status effects</t>
  </si>
  <si>
    <t>Calculate Value differently depending on Type/Plate.  For Normal Type, add 2 points to the Value.</t>
  </si>
  <si>
    <t>Calculate Offensive Value using moves with recoil if their Power Values are higher than other applicable moves.  Do not apply Stat Value for those moves.</t>
  </si>
  <si>
    <t>SCIZOR</t>
  </si>
  <si>
    <t>BLISSEY</t>
  </si>
  <si>
    <t>Thunder Punch</t>
  </si>
  <si>
    <t>Calculate attacks based upon new Base Power.</t>
  </si>
  <si>
    <t>Multiply Defensive Vale by 1.2.</t>
  </si>
  <si>
    <t>AGGRON</t>
  </si>
  <si>
    <t>Double Edge</t>
  </si>
  <si>
    <t>Solar Beam</t>
  </si>
  <si>
    <t>AZELF</t>
  </si>
  <si>
    <t>Recalculate Type Modifier for defense accounting for Ground immunity.  Add 25 to the Movepool Value.</t>
  </si>
  <si>
    <t>Thunderpunch</t>
  </si>
  <si>
    <t>BRELOOM</t>
  </si>
  <si>
    <t>Healing Value = Sum of non-damaging healing move Status Value + Highest potential damaging healing move Status Value of each Type + Sum of status healing move Status Value</t>
  </si>
  <si>
    <t>Multiply Movepool Value by 1.4.</t>
  </si>
  <si>
    <t>BRONZONG</t>
  </si>
  <si>
    <t>EMPOLEON</t>
  </si>
  <si>
    <t>Add 20 to the Offensive Value.</t>
  </si>
  <si>
    <t>WALREIN</t>
  </si>
  <si>
    <t>NU</t>
  </si>
  <si>
    <t>Reutrn</t>
  </si>
  <si>
    <t>WURMPLE</t>
  </si>
  <si>
    <t>Multiply Movepool Value by 1.2.</t>
  </si>
  <si>
    <t>KYOGRE</t>
  </si>
  <si>
    <t>Multiply STAB Water attack Power Values by 1.5.  Thunder has a Power Value of 120.  Multiply Value by 1.5.</t>
  </si>
  <si>
    <t>GROUDON</t>
  </si>
  <si>
    <t>Multiply Fire attack Power Values by 1.5.  Solar Beam has a Power Value of 120.  Multiply Value by 1.5.</t>
  </si>
  <si>
    <t>Genderless</t>
  </si>
  <si>
    <t>CELEBI</t>
  </si>
  <si>
    <t>Shockwave</t>
  </si>
  <si>
    <t>CRESSELIA</t>
  </si>
  <si>
    <t>DRAGONITE</t>
  </si>
  <si>
    <t>Aeiral Ace</t>
  </si>
  <si>
    <t>DUSKNOIR</t>
  </si>
  <si>
    <t>ELECTIVIRE</t>
  </si>
  <si>
    <t>Recalculate Type Modifier for defense accounting for Electric immunity.  Multiply Movepool Value by 1.2.</t>
  </si>
  <si>
    <t>FLYGON</t>
  </si>
  <si>
    <t>FORRETRESS</t>
  </si>
  <si>
    <t>No effect.</t>
  </si>
  <si>
    <t>GENGAR</t>
  </si>
  <si>
    <t>GLISCOR</t>
  </si>
  <si>
    <t>GYRADOS</t>
  </si>
  <si>
    <t>HEATRAN</t>
  </si>
  <si>
    <t>Recalculate Type Modifier for defense accounting for Fire immunity.</t>
  </si>
  <si>
    <t>Physical and STAT</t>
  </si>
  <si>
    <t>HERACROSS</t>
  </si>
  <si>
    <t>HIPPOWDON</t>
  </si>
  <si>
    <t>INFERNAPE</t>
  </si>
  <si>
    <t>JIRACHI</t>
  </si>
  <si>
    <t>Double all Status Movepool by Attack values.</t>
  </si>
  <si>
    <t>JOLTEON</t>
  </si>
  <si>
    <t>Recalculate Type Modifier for defense accounting for Electric immunity.  Add 25 to the Movepool Value.</t>
  </si>
  <si>
    <t>KINGDRA</t>
  </si>
  <si>
    <t>LATIAS</t>
  </si>
  <si>
    <t>LUCARIO</t>
  </si>
  <si>
    <t>MACHAMP</t>
  </si>
  <si>
    <t>Recalcualte Power Values for attacks using 100% accuracy for all.</t>
  </si>
  <si>
    <t>MAGNEZONE</t>
  </si>
  <si>
    <t>7 (Burn)
7 (Feeze)
7 (Paralyze)</t>
  </si>
  <si>
    <t>Add 30 to the Movepool Value.</t>
  </si>
  <si>
    <t>MAMOSWINE</t>
  </si>
  <si>
    <t>METAGROSS</t>
  </si>
  <si>
    <t xml:space="preserve">Fury Cutter </t>
  </si>
  <si>
    <t>NINJASK</t>
  </si>
  <si>
    <t>ROSERADE</t>
  </si>
  <si>
    <t>ROTOM</t>
  </si>
  <si>
    <t>ROTOM (FAN)</t>
  </si>
  <si>
    <t>ROTOM (FROST)</t>
  </si>
  <si>
    <t>ROTOM (HEAT)</t>
  </si>
  <si>
    <t>ROTOM (MOW)</t>
  </si>
  <si>
    <t>ROTOM (WASH)</t>
  </si>
  <si>
    <t>SALAMENCE</t>
  </si>
  <si>
    <t>SKARMORY</t>
  </si>
  <si>
    <t>SMEARGLE</t>
  </si>
  <si>
    <t>SNORLAX</t>
  </si>
  <si>
    <t>Recalculate Type Modifier for defense accounting for Fire and Ice type resistances one stage better than normal.</t>
  </si>
  <si>
    <t>STARMIE</t>
  </si>
  <si>
    <t>SUICUNE</t>
  </si>
  <si>
    <t>SWAMPERT</t>
  </si>
  <si>
    <t>Ancientpower</t>
  </si>
  <si>
    <t>TENTACRUEL</t>
  </si>
  <si>
    <t>TOGEKISS</t>
  </si>
  <si>
    <t>Extremespeed</t>
  </si>
  <si>
    <t>VAPOREON</t>
  </si>
  <si>
    <t>WEAVILE</t>
  </si>
  <si>
    <t>Recalculate Type Modifier for defense accounting for Water immunity.  Add 25 to the Movepool Value.</t>
  </si>
  <si>
    <t>ZAPDOS</t>
  </si>
  <si>
    <t>Add 50 to the Offensive Value.  If Rock Type, also add 25 to the Defensive Value.  Multiply Value by 1.2.</t>
  </si>
  <si>
    <t>Blizzard has a Power Value of 120.  Add 50 to the Offensive Value.  Synthesis has a Heal Value of 13.  Multiply Value by 1.2.</t>
  </si>
  <si>
    <t>ALAKAZAM</t>
  </si>
  <si>
    <t>Syncronize</t>
  </si>
  <si>
    <t>ALTARIA</t>
  </si>
  <si>
    <t>AMBIPOM</t>
  </si>
  <si>
    <t>ARCANINE</t>
  </si>
  <si>
    <t>AZUMARILL</t>
  </si>
  <si>
    <t>Double Attack Base Stat during calculations.</t>
  </si>
  <si>
    <t>BLASTOISE</t>
  </si>
  <si>
    <t>BLAZIKEN</t>
  </si>
  <si>
    <t>CHANSEY</t>
  </si>
  <si>
    <t>CLAYDOL</t>
  </si>
  <si>
    <t>CLEFABLE</t>
  </si>
  <si>
    <t>CLOYSTER</t>
  </si>
  <si>
    <t>Add 20 to the Defensive Value.</t>
  </si>
  <si>
    <t>DONPHAN</t>
  </si>
  <si>
    <t>DRAPION</t>
  </si>
  <si>
    <t>Add 30 to the Offensive Value.</t>
  </si>
  <si>
    <t>DRIFBLIM</t>
  </si>
  <si>
    <t>DUGTRIO</t>
  </si>
  <si>
    <t>FERALIGATR</t>
  </si>
  <si>
    <t>Attack Value = [(Base Attack Stat + STAB1) x TYPE] + [(Base Attack Stat + STAB2) x TYPE]</t>
  </si>
  <si>
    <t>Where STAB1 = Power Value of highest powered physical STAB attack of first type</t>
  </si>
  <si>
    <t>Where STAB2 = Power Value of highest powered physical STAB attack of second type (if applicable)</t>
  </si>
  <si>
    <t>Special Attack Value = [(Base Attack Stat + STAB1) x TYPE] + [(Base Attack Stat + STAB2) x TYPE]</t>
  </si>
  <si>
    <t>Where STAB1 = Power Value of highest powered special STAB attack of first type</t>
  </si>
  <si>
    <t>Where STAB2 = Power Value of highest powered special STAB attack of second type (if applicable)</t>
  </si>
  <si>
    <t>FROSLASS</t>
  </si>
  <si>
    <t>Wake-up Slap</t>
  </si>
  <si>
    <t>HARIYAMA</t>
  </si>
  <si>
    <t>HITMONLEE</t>
  </si>
  <si>
    <t>HITMONTOP</t>
  </si>
  <si>
    <t>HOUNDOOM</t>
  </si>
  <si>
    <t>KABUTOPS</t>
  </si>
  <si>
    <t>LANTURN</t>
  </si>
  <si>
    <t>LEAFEON</t>
  </si>
  <si>
    <t>LUDICOLO</t>
  </si>
  <si>
    <t>MESPRIT</t>
  </si>
  <si>
    <t>MILOTIC</t>
  </si>
  <si>
    <t>MISMAGIUS</t>
  </si>
  <si>
    <t>MOLTRES</t>
  </si>
  <si>
    <t>NIDOKING</t>
  </si>
  <si>
    <t>Iron tail</t>
  </si>
  <si>
    <t>NIDOQUEEN</t>
  </si>
  <si>
    <t>OMASTAR</t>
  </si>
  <si>
    <t>POLIWRATH</t>
  </si>
  <si>
    <t>PORYGON-Z</t>
  </si>
  <si>
    <t>Multiply Offensive Value by 1.5.</t>
  </si>
  <si>
    <t>Solarbeam</t>
  </si>
  <si>
    <t>QWILFISH</t>
  </si>
  <si>
    <t>RAIKOU</t>
  </si>
  <si>
    <t>REGIROCK</t>
  </si>
  <si>
    <t>REGISTEEL</t>
  </si>
  <si>
    <t>RHYPERIOR</t>
  </si>
  <si>
    <t>SCEPTILE</t>
  </si>
  <si>
    <t>SCYTHER</t>
  </si>
  <si>
    <t>SLOWBRO</t>
  </si>
  <si>
    <t>SPIRITOMB</t>
  </si>
  <si>
    <t>STEELIX</t>
  </si>
  <si>
    <t>Double-edge</t>
  </si>
  <si>
    <t>SWELLOW</t>
  </si>
  <si>
    <t>TANGROWTH</t>
  </si>
  <si>
    <t>TORTERRA</t>
  </si>
  <si>
    <t>TOXICROAK</t>
  </si>
  <si>
    <t>Recalculate Type Modifier for defense accounting for Water immunity and Fire weakness.</t>
  </si>
  <si>
    <t>UMBREON</t>
  </si>
  <si>
    <t>UXIE</t>
  </si>
  <si>
    <t>VENUSAUR</t>
  </si>
  <si>
    <t>WEEZING</t>
  </si>
  <si>
    <t>CROBAT</t>
  </si>
  <si>
    <t>GALLADE</t>
  </si>
  <si>
    <t>Focus Bunch</t>
  </si>
  <si>
    <t>HONCHKROW</t>
  </si>
  <si>
    <t>SHAYMIN (LAND)</t>
  </si>
  <si>
    <t>Shaymin (Land)</t>
  </si>
  <si>
    <t>STARAPTOR</t>
  </si>
  <si>
    <t>YANMEGA</t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</si>
</sst>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92D05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</font>
    <font>
      <sz val="11"/>
      <name val="Calibri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B0F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</fonts>
  <fills count="7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8F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749992370372631"/>
        <bgColor indexed="64"/>
      </patternFill>
    </fill>
    <fill>
      <gradientFill degree="270">
        <stop position="0">
          <color theme="1"/>
        </stop>
        <stop position="1">
          <color theme="2" tint="-0.74901577806939912"/>
        </stop>
      </gradientFill>
    </fill>
    <fill>
      <patternFill patternType="solid">
        <fgColor theme="0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gradientFill degree="90">
        <stop position="0">
          <color theme="3" tint="-0.25098422193060094"/>
        </stop>
        <stop position="1">
          <color theme="2" tint="-9.8025452436902985E-2"/>
        </stop>
      </gradientFill>
    </fill>
    <fill>
      <patternFill patternType="solid">
        <fgColor theme="4" tint="0.59999389629810485"/>
        <bgColor indexed="64"/>
      </patternFill>
    </fill>
    <fill>
      <gradientFill degree="270">
        <stop position="0">
          <color rgb="FF00B0F0"/>
        </stop>
        <stop position="1">
          <color rgb="FF00B050"/>
        </stop>
      </gradientFill>
    </fill>
    <fill>
      <gradientFill degree="90">
        <stop position="0">
          <color theme="2" tint="-0.74901577806939912"/>
        </stop>
        <stop position="1">
          <color theme="4" tint="0.59999389629810485"/>
        </stop>
      </gradientFill>
    </fill>
    <fill>
      <patternFill patternType="solid">
        <fgColor theme="6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gradientFill degree="90">
        <stop position="0">
          <color theme="6" tint="-0.25098422193060094"/>
        </stop>
        <stop position="1">
          <color theme="0" tint="-0.1490218817712943"/>
        </stop>
      </gradientFill>
    </fill>
    <fill>
      <patternFill patternType="solid">
        <fgColor rgb="FFC00000"/>
        <bgColor indexed="64"/>
      </patternFill>
    </fill>
    <fill>
      <gradientFill degree="90">
        <stop position="0">
          <color rgb="FF00B050"/>
        </stop>
        <stop position="1">
          <color rgb="FFC00000"/>
        </stop>
      </gradientFill>
    </fill>
    <fill>
      <gradientFill degree="90">
        <stop position="0">
          <color theme="0" tint="-0.1490218817712943"/>
        </stop>
        <stop position="1">
          <color rgb="FFFF66FF"/>
        </stop>
      </gradientFill>
    </fill>
    <fill>
      <gradientFill degree="90">
        <stop position="0">
          <color theme="0" tint="-0.1490218817712943"/>
        </stop>
        <stop position="1">
          <color theme="2" tint="-0.74901577806939912"/>
        </stop>
      </gradientFill>
    </fill>
    <fill>
      <patternFill patternType="solid">
        <fgColor rgb="FF0070C0"/>
        <bgColor indexed="64"/>
      </patternFill>
    </fill>
    <fill>
      <gradientFill degree="90">
        <stop position="0">
          <color rgb="FF0070C0"/>
        </stop>
        <stop position="1">
          <color theme="0" tint="-0.1490218817712943"/>
        </stop>
      </gradientFill>
    </fill>
    <fill>
      <gradientFill degree="90">
        <stop position="0">
          <color rgb="FF0070C0"/>
        </stop>
        <stop position="1">
          <color rgb="FF00B0F0"/>
        </stop>
      </gradientFill>
    </fill>
    <fill>
      <gradientFill degree="90">
        <stop position="0">
          <color rgb="FFFF66FF"/>
        </stop>
        <stop position="1">
          <color rgb="FF00B050"/>
        </stop>
      </gradientFill>
    </fill>
    <fill>
      <gradientFill degree="90">
        <stop position="0">
          <color theme="3" tint="-0.25098422193060094"/>
        </stop>
        <stop position="1">
          <color theme="4" tint="0.59999389629810485"/>
        </stop>
      </gradientFill>
    </fill>
    <fill>
      <gradientFill degree="90">
        <stop position="0">
          <color theme="2" tint="-9.8025452436902985E-2"/>
        </stop>
        <stop position="1">
          <color theme="3" tint="-0.25098422193060094"/>
        </stop>
      </gradientFill>
    </fill>
    <fill>
      <patternFill patternType="solid">
        <fgColor theme="7"/>
        <bgColor indexed="64"/>
      </patternFill>
    </fill>
    <fill>
      <patternFill patternType="solid">
        <fgColor rgb="FFB71999"/>
        <bgColor indexed="64"/>
      </patternFill>
    </fill>
    <fill>
      <gradientFill degree="90">
        <stop position="0">
          <color theme="7"/>
        </stop>
        <stop position="1">
          <color rgb="FFB71999"/>
        </stop>
      </gradientFill>
    </fill>
    <fill>
      <gradientFill degree="90">
        <stop position="0">
          <color theme="2" tint="-9.8025452436902985E-2"/>
        </stop>
        <stop position="1">
          <color theme="4" tint="0.59999389629810485"/>
        </stop>
      </gradientFill>
    </fill>
    <fill>
      <gradientFill degree="90">
        <stop position="0">
          <color rgb="FF0070C0"/>
        </stop>
        <stop position="1">
          <color theme="4" tint="0.59999389629810485"/>
        </stop>
      </gradientFill>
    </fill>
    <fill>
      <gradientFill degree="90">
        <stop position="0">
          <color rgb="FFFF0000"/>
        </stop>
        <stop position="1">
          <color theme="0" tint="-0.1490218817712943"/>
        </stop>
      </gradientFill>
    </fill>
    <fill>
      <gradientFill degree="90">
        <stop position="0">
          <color theme="6" tint="-0.25098422193060094"/>
        </stop>
        <stop position="1">
          <color rgb="FFC00000"/>
        </stop>
      </gradientFill>
    </fill>
    <fill>
      <gradientFill degree="90">
        <stop position="0">
          <color rgb="FFFF0000"/>
        </stop>
        <stop position="1">
          <color rgb="FFC00000"/>
        </stop>
      </gradientFill>
    </fill>
    <fill>
      <gradientFill degree="90">
        <stop position="0">
          <color rgb="FF0070C0"/>
        </stop>
        <stop position="1">
          <color theme="3" tint="-0.25098422193060094"/>
        </stop>
      </gradientFill>
    </fill>
    <fill>
      <gradientFill degree="90">
        <stop position="0">
          <color theme="3" tint="-0.25098422193060094"/>
        </stop>
        <stop position="1">
          <color rgb="FFFF66FF"/>
        </stop>
      </gradientFill>
    </fill>
    <fill>
      <gradientFill degree="90">
        <stop position="0">
          <color rgb="FFC00000"/>
        </stop>
        <stop position="1">
          <color theme="0" tint="-0.1490218817712943"/>
        </stop>
      </gradientFill>
    </fill>
    <fill>
      <gradientFill degree="90">
        <stop position="0">
          <color rgb="FFFFFF00"/>
        </stop>
        <stop position="1">
          <color theme="0" tint="-0.1490218817712943"/>
        </stop>
      </gradientFill>
    </fill>
    <fill>
      <gradientFill degree="90">
        <stop position="0">
          <color rgb="FF00B0F0"/>
        </stop>
        <stop position="1">
          <color theme="2" tint="-9.8025452436902985E-2"/>
        </stop>
      </gradientFill>
    </fill>
    <fill>
      <gradientFill degree="90">
        <stop position="0">
          <color theme="6" tint="-0.25098422193060094"/>
        </stop>
        <stop position="1">
          <color theme="4" tint="0.59999389629810485"/>
        </stop>
      </gradientFill>
    </fill>
    <fill>
      <gradientFill degree="90">
        <stop position="0">
          <color rgb="FF00B050"/>
        </stop>
        <stop position="1">
          <color rgb="FFB71999"/>
        </stop>
      </gradientFill>
    </fill>
    <fill>
      <gradientFill degree="90">
        <stop position="0">
          <color rgb="FFFFFF00"/>
        </stop>
        <stop position="1">
          <color theme="7"/>
        </stop>
      </gradientFill>
    </fill>
    <fill>
      <gradientFill degree="90">
        <stop position="0">
          <color theme="0" tint="-0.1490218817712943"/>
        </stop>
        <stop position="1">
          <color theme="4" tint="0.59999389629810485"/>
        </stop>
      </gradientFill>
    </fill>
    <fill>
      <gradientFill degree="90">
        <stop position="0">
          <color rgb="FF0070C0"/>
        </stop>
        <stop position="1">
          <color rgb="FFFF66FF"/>
        </stop>
      </gradientFill>
    </fill>
    <fill>
      <gradientFill degree="90">
        <stop position="0">
          <color rgb="FF0070C0"/>
        </stop>
        <stop position="1">
          <color theme="2" tint="-9.8025452436902985E-2"/>
        </stop>
      </gradientFill>
    </fill>
    <fill>
      <gradientFill degree="90">
        <stop position="0">
          <color rgb="FF0070C0"/>
        </stop>
        <stop position="1">
          <color rgb="FFB71999"/>
        </stop>
      </gradientFill>
    </fill>
    <fill>
      <gradientFill degree="90">
        <stop position="0">
          <color theme="0" tint="-0.49803155613879818"/>
        </stop>
        <stop position="1">
          <color theme="4" tint="0.59999389629810485"/>
        </stop>
      </gradientFill>
    </fill>
    <fill>
      <gradientFill degree="90">
        <stop position="0">
          <color theme="1"/>
        </stop>
        <stop position="1">
          <color rgb="FF00B0F0"/>
        </stop>
      </gradientFill>
    </fill>
    <fill>
      <gradientFill degree="90">
        <stop position="0">
          <color rgb="FFFFFF00"/>
        </stop>
        <stop position="1">
          <color theme="4" tint="0.59999389629810485"/>
        </stop>
      </gradientFill>
    </fill>
    <fill>
      <gradientFill degree="90">
        <stop position="0">
          <color theme="2" tint="-9.8025452436902985E-2"/>
        </stop>
        <stop position="1">
          <color rgb="FFFF66FF"/>
        </stop>
      </gradientFill>
    </fill>
    <fill>
      <gradientFill degree="90">
        <stop position="0">
          <color rgb="FFB71999"/>
        </stop>
        <stop position="1">
          <color theme="1"/>
        </stop>
      </gradientFill>
    </fill>
    <fill>
      <gradientFill degree="90">
        <stop position="0">
          <color theme="7"/>
        </stop>
        <stop position="1">
          <color theme="4" tint="0.59999389629810485"/>
        </stop>
      </gradientFill>
    </fill>
    <fill>
      <gradientFill degree="90">
        <stop position="0">
          <color rgb="FF00B0F0"/>
        </stop>
        <stop position="1">
          <color theme="7"/>
        </stop>
      </gradientFill>
    </fill>
    <fill>
      <gradientFill degree="90">
        <stop position="0">
          <color theme="1"/>
        </stop>
        <stop position="1">
          <color rgb="FFFF0000"/>
        </stop>
      </gradientFill>
    </fill>
    <fill>
      <gradientFill degree="90">
        <stop position="0">
          <color theme="2" tint="-0.74901577806939912"/>
        </stop>
        <stop position="1">
          <color rgb="FF0070C0"/>
        </stop>
      </gradientFill>
    </fill>
    <fill>
      <gradientFill degree="90">
        <stop position="0">
          <color rgb="FF0070C0"/>
        </stop>
        <stop position="1">
          <color rgb="FFFFFF00"/>
        </stop>
      </gradientFill>
    </fill>
    <fill>
      <gradientFill degree="90">
        <stop position="0">
          <color rgb="FF0070C0"/>
        </stop>
        <stop position="1">
          <color rgb="FF00B050"/>
        </stop>
      </gradientFill>
    </fill>
    <fill>
      <gradientFill degree="90">
        <stop position="0">
          <color rgb="FFFF0000"/>
        </stop>
        <stop position="1">
          <color theme="4" tint="0.59999389629810485"/>
        </stop>
      </gradientFill>
    </fill>
    <fill>
      <gradientFill degree="90">
        <stop position="0">
          <color rgb="FFB71999"/>
        </stop>
        <stop position="1">
          <color theme="2" tint="-9.8025452436902985E-2"/>
        </stop>
      </gradientFill>
    </fill>
    <fill>
      <gradientFill degree="90">
        <stop position="0">
          <color rgb="FF0070C0"/>
        </stop>
        <stop position="1">
          <color rgb="FFC00000"/>
        </stop>
      </gradientFill>
    </fill>
    <fill>
      <gradientFill degree="90">
        <stop position="0">
          <color theme="2" tint="-9.8025452436902985E-2"/>
        </stop>
        <stop position="1">
          <color theme="2" tint="-0.74901577806939912"/>
        </stop>
      </gradientFill>
    </fill>
    <fill>
      <gradientFill degree="90">
        <stop position="0">
          <color theme="7"/>
        </stop>
        <stop position="1">
          <color theme="1"/>
        </stop>
      </gradientFill>
    </fill>
    <fill>
      <gradientFill degree="90">
        <stop position="0">
          <color theme="0" tint="-0.1490218817712943"/>
        </stop>
        <stop position="1">
          <color theme="2" tint="-9.8025452436902985E-2"/>
        </stop>
      </gradientFill>
    </fill>
    <fill>
      <gradientFill degree="90">
        <stop position="0">
          <color rgb="FF00B050"/>
        </stop>
        <stop position="1">
          <color theme="2" tint="-9.8025452436902985E-2"/>
        </stop>
      </gradientFill>
    </fill>
    <fill>
      <gradientFill degree="90">
        <stop position="0">
          <color rgb="FFB71999"/>
        </stop>
        <stop position="1">
          <color rgb="FFC00000"/>
        </stop>
      </gradientFill>
    </fill>
    <fill>
      <gradientFill degree="90">
        <stop position="0">
          <color rgb="FFB71999"/>
        </stop>
        <stop position="1">
          <color theme="4" tint="0.59999389629810485"/>
        </stop>
      </gradientFill>
    </fill>
    <fill>
      <gradientFill degree="90">
        <stop position="0">
          <color rgb="FFFF66FF"/>
        </stop>
        <stop position="1">
          <color rgb="FFC00000"/>
        </stop>
      </gradientFill>
    </fill>
    <fill>
      <gradientFill degree="90">
        <stop position="0">
          <color theme="1"/>
        </stop>
        <stop position="1">
          <color theme="4" tint="0.59999389629810485"/>
        </stop>
      </gradient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ashed">
        <color auto="1"/>
      </bottom>
      <diagonal/>
    </border>
    <border>
      <left/>
      <right/>
      <top style="thin">
        <color auto="1"/>
      </top>
      <bottom style="dashed">
        <color auto="1"/>
      </bottom>
      <diagonal/>
    </border>
    <border>
      <left/>
      <right style="thin">
        <color auto="1"/>
      </right>
      <top style="thin">
        <color auto="1"/>
      </top>
      <bottom style="dashed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ashed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thick">
        <color auto="1"/>
      </top>
      <bottom style="dashed">
        <color auto="1"/>
      </bottom>
      <diagonal/>
    </border>
    <border>
      <left/>
      <right style="thin">
        <color auto="1"/>
      </right>
      <top style="thick">
        <color auto="1"/>
      </top>
      <bottom style="dashed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n">
        <color auto="1"/>
      </top>
      <bottom style="dashed">
        <color auto="1"/>
      </bottom>
      <diagonal/>
    </border>
    <border>
      <left/>
      <right style="thick">
        <color auto="1"/>
      </right>
      <top style="thin">
        <color auto="1"/>
      </top>
      <bottom style="dashed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dashed">
        <color auto="1"/>
      </top>
      <bottom/>
      <diagonal/>
    </border>
    <border>
      <left/>
      <right style="thin">
        <color auto="1"/>
      </right>
      <top style="dashed">
        <color auto="1"/>
      </top>
      <bottom/>
      <diagonal/>
    </border>
    <border>
      <left style="thin">
        <color auto="1"/>
      </left>
      <right/>
      <top style="dashed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487">
    <xf numFmtId="0" fontId="0" fillId="0" borderId="0" xfId="0"/>
    <xf numFmtId="0" fontId="1" fillId="0" borderId="1" xfId="0" applyFont="1" applyBorder="1"/>
    <xf numFmtId="0" fontId="0" fillId="2" borderId="1" xfId="0" applyFill="1" applyBorder="1"/>
    <xf numFmtId="0" fontId="0" fillId="0" borderId="1" xfId="0" applyBorder="1"/>
    <xf numFmtId="2" fontId="0" fillId="0" borderId="1" xfId="0" applyNumberFormat="1" applyBorder="1"/>
    <xf numFmtId="0" fontId="1" fillId="0" borderId="1" xfId="0" applyFont="1" applyBorder="1" applyAlignment="1">
      <alignment wrapText="1"/>
    </xf>
    <xf numFmtId="0" fontId="0" fillId="0" borderId="1" xfId="0" applyFont="1" applyBorder="1"/>
    <xf numFmtId="0" fontId="0" fillId="0" borderId="1" xfId="0" applyFont="1" applyFill="1" applyBorder="1"/>
    <xf numFmtId="0" fontId="0" fillId="3" borderId="1" xfId="0" applyFont="1" applyFill="1" applyBorder="1"/>
    <xf numFmtId="0" fontId="0" fillId="5" borderId="1" xfId="0" applyFont="1" applyFill="1" applyBorder="1"/>
    <xf numFmtId="0" fontId="0" fillId="6" borderId="1" xfId="0" applyFont="1" applyFill="1" applyBorder="1"/>
    <xf numFmtId="2" fontId="0" fillId="4" borderId="1" xfId="0" applyNumberFormat="1" applyFill="1" applyBorder="1"/>
    <xf numFmtId="2" fontId="2" fillId="4" borderId="1" xfId="0" applyNumberFormat="1" applyFont="1" applyFill="1" applyBorder="1"/>
    <xf numFmtId="0" fontId="3" fillId="6" borderId="1" xfId="0" applyFont="1" applyFill="1" applyBorder="1"/>
    <xf numFmtId="0" fontId="1" fillId="0" borderId="0" xfId="0" applyFont="1"/>
    <xf numFmtId="0" fontId="0" fillId="7" borderId="1" xfId="0" applyFill="1" applyBorder="1" applyAlignment="1">
      <alignment wrapText="1"/>
    </xf>
    <xf numFmtId="0" fontId="4" fillId="7" borderId="1" xfId="1" applyFill="1" applyBorder="1" applyAlignment="1" applyProtection="1">
      <alignment wrapText="1"/>
    </xf>
    <xf numFmtId="0" fontId="0" fillId="0" borderId="0" xfId="0" applyAlignment="1">
      <alignment wrapText="1"/>
    </xf>
    <xf numFmtId="0" fontId="4" fillId="0" borderId="0" xfId="1" applyAlignment="1" applyProtection="1">
      <alignment wrapText="1"/>
    </xf>
    <xf numFmtId="1" fontId="0" fillId="0" borderId="1" xfId="0" applyNumberFormat="1" applyBorder="1"/>
    <xf numFmtId="0" fontId="4" fillId="9" borderId="2" xfId="1" applyFill="1" applyBorder="1" applyAlignment="1" applyProtection="1">
      <alignment vertical="top" wrapText="1"/>
    </xf>
    <xf numFmtId="0" fontId="0" fillId="0" borderId="0" xfId="0" applyFont="1"/>
    <xf numFmtId="0" fontId="5" fillId="9" borderId="2" xfId="1" applyFont="1" applyFill="1" applyBorder="1" applyAlignment="1" applyProtection="1">
      <alignment horizontal="center" vertical="top" wrapText="1"/>
    </xf>
    <xf numFmtId="0" fontId="4" fillId="8" borderId="2" xfId="1" applyFill="1" applyBorder="1" applyAlignment="1" applyProtection="1">
      <alignment vertical="top" wrapText="1"/>
    </xf>
    <xf numFmtId="0" fontId="5" fillId="8" borderId="2" xfId="1" applyFont="1" applyFill="1" applyBorder="1" applyAlignment="1" applyProtection="1">
      <alignment horizontal="center" vertical="top" wrapText="1"/>
    </xf>
    <xf numFmtId="0" fontId="0" fillId="8" borderId="0" xfId="0" applyFill="1"/>
    <xf numFmtId="0" fontId="4" fillId="3" borderId="2" xfId="1" applyFill="1" applyBorder="1" applyAlignment="1" applyProtection="1">
      <alignment vertical="top" wrapText="1"/>
    </xf>
    <xf numFmtId="0" fontId="5" fillId="3" borderId="2" xfId="1" applyFont="1" applyFill="1" applyBorder="1" applyAlignment="1" applyProtection="1">
      <alignment horizontal="center" vertical="top" wrapText="1"/>
    </xf>
    <xf numFmtId="0" fontId="0" fillId="3" borderId="0" xfId="0" applyFill="1"/>
    <xf numFmtId="0" fontId="0" fillId="0" borderId="0" xfId="0" applyFont="1" applyAlignment="1">
      <alignment horizontal="center"/>
    </xf>
    <xf numFmtId="0" fontId="0" fillId="9" borderId="2" xfId="0" applyFont="1" applyFill="1" applyBorder="1" applyAlignment="1">
      <alignment vertical="top" wrapText="1"/>
    </xf>
    <xf numFmtId="0" fontId="0" fillId="8" borderId="2" xfId="0" applyFont="1" applyFill="1" applyBorder="1" applyAlignment="1">
      <alignment vertical="top" wrapText="1"/>
    </xf>
    <xf numFmtId="0" fontId="0" fillId="3" borderId="2" xfId="0" applyFont="1" applyFill="1" applyBorder="1" applyAlignment="1">
      <alignment vertical="top" wrapText="1"/>
    </xf>
    <xf numFmtId="0" fontId="0" fillId="9" borderId="2" xfId="0" applyFont="1" applyFill="1" applyBorder="1" applyAlignment="1">
      <alignment horizontal="center" vertical="top" wrapText="1"/>
    </xf>
    <xf numFmtId="9" fontId="0" fillId="9" borderId="2" xfId="0" applyNumberFormat="1" applyFont="1" applyFill="1" applyBorder="1" applyAlignment="1">
      <alignment horizontal="center" vertical="top" wrapText="1"/>
    </xf>
    <xf numFmtId="0" fontId="0" fillId="8" borderId="2" xfId="0" applyFont="1" applyFill="1" applyBorder="1" applyAlignment="1">
      <alignment horizontal="center" vertical="top" wrapText="1"/>
    </xf>
    <xf numFmtId="9" fontId="0" fillId="8" borderId="2" xfId="0" applyNumberFormat="1" applyFont="1" applyFill="1" applyBorder="1" applyAlignment="1">
      <alignment horizontal="center" vertical="top" wrapText="1"/>
    </xf>
    <xf numFmtId="0" fontId="0" fillId="3" borderId="2" xfId="0" applyFont="1" applyFill="1" applyBorder="1" applyAlignment="1">
      <alignment horizontal="center" vertical="top" wrapText="1"/>
    </xf>
    <xf numFmtId="9" fontId="0" fillId="3" borderId="2" xfId="0" applyNumberFormat="1" applyFont="1" applyFill="1" applyBorder="1" applyAlignment="1">
      <alignment horizontal="center" vertical="top" wrapText="1"/>
    </xf>
    <xf numFmtId="0" fontId="4" fillId="9" borderId="4" xfId="1" applyFill="1" applyBorder="1" applyAlignment="1" applyProtection="1">
      <alignment vertical="top" wrapText="1"/>
    </xf>
    <xf numFmtId="0" fontId="5" fillId="9" borderId="4" xfId="1" applyFont="1" applyFill="1" applyBorder="1" applyAlignment="1" applyProtection="1">
      <alignment horizontal="center" vertical="top" wrapText="1"/>
    </xf>
    <xf numFmtId="0" fontId="0" fillId="9" borderId="4" xfId="0" applyFont="1" applyFill="1" applyBorder="1" applyAlignment="1">
      <alignment horizontal="center" vertical="top" wrapText="1"/>
    </xf>
    <xf numFmtId="9" fontId="0" fillId="9" borderId="4" xfId="0" applyNumberFormat="1" applyFont="1" applyFill="1" applyBorder="1" applyAlignment="1">
      <alignment horizontal="center" vertical="top" wrapText="1"/>
    </xf>
    <xf numFmtId="0" fontId="0" fillId="9" borderId="4" xfId="0" applyFont="1" applyFill="1" applyBorder="1" applyAlignment="1">
      <alignment vertical="top" wrapText="1"/>
    </xf>
    <xf numFmtId="0" fontId="1" fillId="0" borderId="3" xfId="0" applyFont="1" applyBorder="1" applyAlignment="1">
      <alignment horizontal="center"/>
    </xf>
    <xf numFmtId="0" fontId="5" fillId="4" borderId="2" xfId="1" applyFont="1" applyFill="1" applyBorder="1" applyAlignment="1" applyProtection="1">
      <alignment horizontal="center" vertical="top" wrapText="1"/>
    </xf>
    <xf numFmtId="0" fontId="0" fillId="4" borderId="0" xfId="0" applyFill="1"/>
    <xf numFmtId="0" fontId="5" fillId="6" borderId="2" xfId="1" applyFont="1" applyFill="1" applyBorder="1" applyAlignment="1" applyProtection="1">
      <alignment horizontal="center" vertical="top" wrapText="1"/>
    </xf>
    <xf numFmtId="0" fontId="5" fillId="2" borderId="2" xfId="1" applyFont="1" applyFill="1" applyBorder="1" applyAlignment="1" applyProtection="1">
      <alignment horizontal="center" vertical="top" wrapText="1"/>
    </xf>
    <xf numFmtId="0" fontId="0" fillId="6" borderId="0" xfId="0" applyFill="1"/>
    <xf numFmtId="0" fontId="4" fillId="0" borderId="2" xfId="1" applyFill="1" applyBorder="1" applyAlignment="1" applyProtection="1">
      <alignment vertical="top" wrapText="1"/>
    </xf>
    <xf numFmtId="0" fontId="5" fillId="0" borderId="2" xfId="1" applyFont="1" applyFill="1" applyBorder="1" applyAlignment="1" applyProtection="1">
      <alignment horizontal="center" vertical="top" wrapText="1"/>
    </xf>
    <xf numFmtId="0" fontId="0" fillId="0" borderId="2" xfId="0" applyFont="1" applyFill="1" applyBorder="1" applyAlignment="1">
      <alignment horizontal="center" vertical="top" wrapText="1"/>
    </xf>
    <xf numFmtId="9" fontId="0" fillId="0" borderId="2" xfId="0" applyNumberFormat="1" applyFont="1" applyFill="1" applyBorder="1" applyAlignment="1">
      <alignment horizontal="center" vertical="top" wrapText="1"/>
    </xf>
    <xf numFmtId="0" fontId="0" fillId="0" borderId="2" xfId="0" applyFont="1" applyFill="1" applyBorder="1" applyAlignment="1">
      <alignment vertical="top" wrapText="1"/>
    </xf>
    <xf numFmtId="0" fontId="0" fillId="0" borderId="0" xfId="0" applyFill="1"/>
    <xf numFmtId="0" fontId="5" fillId="4" borderId="4" xfId="1" applyFont="1" applyFill="1" applyBorder="1" applyAlignment="1" applyProtection="1">
      <alignment horizontal="center" vertical="top" wrapText="1"/>
    </xf>
    <xf numFmtId="0" fontId="1" fillId="6" borderId="0" xfId="0" applyFont="1" applyFill="1"/>
    <xf numFmtId="0" fontId="1" fillId="4" borderId="0" xfId="0" applyFont="1" applyFill="1"/>
    <xf numFmtId="0" fontId="4" fillId="9" borderId="1" xfId="1" applyFill="1" applyBorder="1" applyAlignment="1" applyProtection="1">
      <alignment wrapText="1"/>
    </xf>
    <xf numFmtId="0" fontId="0" fillId="9" borderId="1" xfId="0" applyFont="1" applyFill="1" applyBorder="1" applyAlignment="1">
      <alignment wrapText="1"/>
    </xf>
    <xf numFmtId="0" fontId="4" fillId="9" borderId="6" xfId="1" applyFill="1" applyBorder="1" applyAlignment="1" applyProtection="1">
      <alignment wrapText="1"/>
    </xf>
    <xf numFmtId="0" fontId="0" fillId="9" borderId="6" xfId="0" applyFont="1" applyFill="1" applyBorder="1" applyAlignment="1">
      <alignment wrapText="1"/>
    </xf>
    <xf numFmtId="0" fontId="1" fillId="0" borderId="5" xfId="0" applyFont="1" applyBorder="1" applyAlignment="1">
      <alignment horizontal="center"/>
    </xf>
    <xf numFmtId="0" fontId="1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1" xfId="0" applyBorder="1" applyAlignment="1">
      <alignment wrapText="1"/>
    </xf>
    <xf numFmtId="0" fontId="0" fillId="0" borderId="0" xfId="0" applyFill="1" applyBorder="1"/>
    <xf numFmtId="0" fontId="0" fillId="10" borderId="18" xfId="0" applyFill="1" applyBorder="1"/>
    <xf numFmtId="0" fontId="0" fillId="10" borderId="21" xfId="0" applyFill="1" applyBorder="1"/>
    <xf numFmtId="0" fontId="0" fillId="10" borderId="22" xfId="0" applyFill="1" applyBorder="1"/>
    <xf numFmtId="0" fontId="0" fillId="10" borderId="0" xfId="0" applyFill="1" applyBorder="1"/>
    <xf numFmtId="0" fontId="1" fillId="10" borderId="7" xfId="0" applyFont="1" applyFill="1" applyBorder="1"/>
    <xf numFmtId="0" fontId="1" fillId="10" borderId="0" xfId="0" applyFont="1" applyFill="1" applyBorder="1"/>
    <xf numFmtId="0" fontId="0" fillId="10" borderId="23" xfId="0" applyFill="1" applyBorder="1"/>
    <xf numFmtId="0" fontId="1" fillId="10" borderId="22" xfId="0" applyFont="1" applyFill="1" applyBorder="1"/>
    <xf numFmtId="0" fontId="0" fillId="10" borderId="9" xfId="0" applyFill="1" applyBorder="1"/>
    <xf numFmtId="0" fontId="0" fillId="10" borderId="10" xfId="0" applyFill="1" applyBorder="1"/>
    <xf numFmtId="0" fontId="0" fillId="10" borderId="11" xfId="0" applyFill="1" applyBorder="1"/>
    <xf numFmtId="0" fontId="0" fillId="10" borderId="8" xfId="0" applyFill="1" applyBorder="1"/>
    <xf numFmtId="0" fontId="1" fillId="10" borderId="9" xfId="0" applyFont="1" applyFill="1" applyBorder="1"/>
    <xf numFmtId="0" fontId="1" fillId="10" borderId="10" xfId="0" applyFont="1" applyFill="1" applyBorder="1"/>
    <xf numFmtId="0" fontId="1" fillId="10" borderId="22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1" fillId="10" borderId="7" xfId="0" applyFont="1" applyFill="1" applyBorder="1" applyAlignment="1">
      <alignment horizontal="center"/>
    </xf>
    <xf numFmtId="0" fontId="1" fillId="10" borderId="23" xfId="0" applyFont="1" applyFill="1" applyBorder="1" applyAlignment="1">
      <alignment horizontal="center"/>
    </xf>
    <xf numFmtId="0" fontId="0" fillId="10" borderId="7" xfId="0" applyFill="1" applyBorder="1"/>
    <xf numFmtId="0" fontId="0" fillId="10" borderId="7" xfId="0" applyFill="1" applyBorder="1"/>
    <xf numFmtId="0" fontId="0" fillId="10" borderId="0" xfId="0" applyFill="1" applyBorder="1"/>
    <xf numFmtId="0" fontId="0" fillId="10" borderId="16" xfId="0" applyFont="1" applyFill="1" applyBorder="1"/>
    <xf numFmtId="0" fontId="0" fillId="10" borderId="16" xfId="0" applyFont="1" applyFill="1" applyBorder="1" applyAlignment="1">
      <alignment horizontal="center"/>
    </xf>
    <xf numFmtId="0" fontId="0" fillId="10" borderId="29" xfId="0" applyFill="1" applyBorder="1"/>
    <xf numFmtId="0" fontId="0" fillId="10" borderId="32" xfId="0" applyFill="1" applyBorder="1"/>
    <xf numFmtId="0" fontId="0" fillId="10" borderId="0" xfId="0" applyFill="1" applyBorder="1" applyAlignment="1">
      <alignment horizontal="right"/>
    </xf>
    <xf numFmtId="0" fontId="0" fillId="10" borderId="0" xfId="0" applyFill="1" applyBorder="1" applyAlignment="1">
      <alignment horizontal="center"/>
    </xf>
    <xf numFmtId="0" fontId="0" fillId="10" borderId="9" xfId="0" applyFill="1" applyBorder="1" applyAlignment="1">
      <alignment horizontal="center"/>
    </xf>
    <xf numFmtId="0" fontId="0" fillId="10" borderId="10" xfId="0" applyFill="1" applyBorder="1" applyAlignment="1">
      <alignment horizontal="center"/>
    </xf>
    <xf numFmtId="0" fontId="0" fillId="10" borderId="11" xfId="0" applyFill="1" applyBorder="1" applyAlignment="1">
      <alignment horizontal="center"/>
    </xf>
    <xf numFmtId="0" fontId="0" fillId="10" borderId="10" xfId="0" applyFill="1" applyBorder="1" applyAlignment="1">
      <alignment horizontal="left"/>
    </xf>
    <xf numFmtId="0" fontId="0" fillId="10" borderId="0" xfId="0" applyFill="1" applyBorder="1" applyAlignment="1">
      <alignment horizontal="left"/>
    </xf>
    <xf numFmtId="0" fontId="0" fillId="10" borderId="8" xfId="0" applyFill="1" applyBorder="1" applyAlignment="1">
      <alignment horizontal="center"/>
    </xf>
    <xf numFmtId="0" fontId="0" fillId="10" borderId="29" xfId="0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7" fillId="10" borderId="0" xfId="0" applyFont="1" applyFill="1" applyBorder="1" applyAlignment="1">
      <alignment horizontal="center"/>
    </xf>
    <xf numFmtId="0" fontId="8" fillId="10" borderId="0" xfId="0" applyFont="1" applyFill="1" applyBorder="1" applyAlignment="1">
      <alignment horizontal="center"/>
    </xf>
    <xf numFmtId="0" fontId="0" fillId="10" borderId="16" xfId="0" applyFill="1" applyBorder="1" applyAlignment="1">
      <alignment horizontal="center"/>
    </xf>
    <xf numFmtId="0" fontId="0" fillId="10" borderId="27" xfId="0" applyFill="1" applyBorder="1" applyAlignment="1">
      <alignment horizontal="center"/>
    </xf>
    <xf numFmtId="0" fontId="0" fillId="10" borderId="0" xfId="0" applyFont="1" applyFill="1" applyBorder="1" applyAlignment="1">
      <alignment horizontal="center"/>
    </xf>
    <xf numFmtId="0" fontId="0" fillId="10" borderId="10" xfId="0" applyFont="1" applyFill="1" applyBorder="1" applyAlignment="1">
      <alignment horizontal="center"/>
    </xf>
    <xf numFmtId="0" fontId="0" fillId="10" borderId="26" xfId="0" applyFill="1" applyBorder="1" applyAlignment="1">
      <alignment horizontal="center"/>
    </xf>
    <xf numFmtId="0" fontId="1" fillId="10" borderId="28" xfId="0" applyFont="1" applyFill="1" applyBorder="1"/>
    <xf numFmtId="0" fontId="1" fillId="10" borderId="31" xfId="0" applyFont="1" applyFill="1" applyBorder="1"/>
    <xf numFmtId="0" fontId="1" fillId="0" borderId="0" xfId="0" applyFont="1" applyFill="1" applyBorder="1"/>
    <xf numFmtId="0" fontId="0" fillId="0" borderId="0" xfId="0" applyFill="1" applyBorder="1" applyAlignment="1">
      <alignment horizontal="center"/>
    </xf>
    <xf numFmtId="0" fontId="0" fillId="10" borderId="11" xfId="0" applyFont="1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1" fillId="10" borderId="30" xfId="0" applyFont="1" applyFill="1" applyBorder="1" applyAlignment="1">
      <alignment horizontal="center"/>
    </xf>
    <xf numFmtId="0" fontId="9" fillId="10" borderId="0" xfId="0" applyFont="1" applyFill="1" applyBorder="1" applyAlignment="1">
      <alignment horizontal="center"/>
    </xf>
    <xf numFmtId="4" fontId="0" fillId="10" borderId="0" xfId="0" applyNumberForma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11" borderId="18" xfId="0" applyFill="1" applyBorder="1"/>
    <xf numFmtId="0" fontId="0" fillId="11" borderId="0" xfId="0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2" borderId="18" xfId="0" applyFill="1" applyBorder="1"/>
    <xf numFmtId="0" fontId="0" fillId="12" borderId="0" xfId="0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3" fillId="0" borderId="0" xfId="0" applyFont="1"/>
    <xf numFmtId="0" fontId="0" fillId="13" borderId="0" xfId="0" applyFill="1" applyBorder="1"/>
    <xf numFmtId="0" fontId="0" fillId="14" borderId="0" xfId="0" applyFill="1" applyBorder="1"/>
    <xf numFmtId="0" fontId="0" fillId="15" borderId="0" xfId="0" applyFill="1" applyBorder="1"/>
    <xf numFmtId="0" fontId="0" fillId="14" borderId="18" xfId="0" applyFill="1" applyBorder="1"/>
    <xf numFmtId="0" fontId="0" fillId="16" borderId="18" xfId="0" applyFill="1" applyBorder="1"/>
    <xf numFmtId="0" fontId="0" fillId="16" borderId="0" xfId="0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2" fontId="0" fillId="10" borderId="0" xfId="0" applyNumberFormat="1" applyFill="1" applyBorder="1" applyAlignment="1">
      <alignment horizontal="center"/>
    </xf>
    <xf numFmtId="0" fontId="0" fillId="13" borderId="18" xfId="0" applyFill="1" applyBorder="1"/>
    <xf numFmtId="0" fontId="1" fillId="0" borderId="0" xfId="0" applyFont="1" applyFill="1" applyBorder="1" applyAlignment="1">
      <alignment horizontal="center"/>
    </xf>
    <xf numFmtId="0" fontId="0" fillId="17" borderId="18" xfId="0" applyFill="1" applyBorder="1"/>
    <xf numFmtId="0" fontId="0" fillId="17" borderId="0" xfId="0" applyFill="1" applyBorder="1"/>
    <xf numFmtId="0" fontId="0" fillId="18" borderId="0" xfId="0" applyFill="1" applyBorder="1"/>
    <xf numFmtId="0" fontId="0" fillId="19" borderId="0" xfId="0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20" borderId="0" xfId="0" applyFill="1" applyBorder="1"/>
    <xf numFmtId="0" fontId="0" fillId="6" borderId="0" xfId="0" applyFill="1" applyBorder="1"/>
    <xf numFmtId="0" fontId="0" fillId="21" borderId="0" xfId="0" applyFill="1" applyBorder="1"/>
    <xf numFmtId="0" fontId="0" fillId="22" borderId="0" xfId="0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23" borderId="18" xfId="0" applyFill="1" applyBorder="1"/>
    <xf numFmtId="0" fontId="0" fillId="23" borderId="0" xfId="0" applyFill="1" applyBorder="1"/>
    <xf numFmtId="0" fontId="0" fillId="24" borderId="0" xfId="0" applyFill="1" applyBorder="1"/>
    <xf numFmtId="0" fontId="0" fillId="25" borderId="0" xfId="0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0" borderId="41" xfId="0" applyBorder="1"/>
    <xf numFmtId="2" fontId="3" fillId="4" borderId="1" xfId="0" applyNumberFormat="1" applyFont="1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26" borderId="0" xfId="0" applyFill="1" applyBorder="1"/>
    <xf numFmtId="0" fontId="0" fillId="27" borderId="0" xfId="0" applyFill="1" applyBorder="1"/>
    <xf numFmtId="0" fontId="0" fillId="12" borderId="7" xfId="0" applyFill="1" applyBorder="1"/>
    <xf numFmtId="0" fontId="0" fillId="28" borderId="0" xfId="0" applyFill="1" applyBorder="1"/>
    <xf numFmtId="0" fontId="0" fillId="14" borderId="7" xfId="0" applyFill="1" applyBorder="1"/>
    <xf numFmtId="0" fontId="0" fillId="29" borderId="0" xfId="0" applyFill="1" applyBorder="1"/>
    <xf numFmtId="0" fontId="0" fillId="30" borderId="18" xfId="0" applyFill="1" applyBorder="1"/>
    <xf numFmtId="0" fontId="0" fillId="30" borderId="0" xfId="0" applyFill="1" applyBorder="1"/>
    <xf numFmtId="0" fontId="0" fillId="31" borderId="0" xfId="0" applyFill="1" applyBorder="1"/>
    <xf numFmtId="0" fontId="0" fillId="18" borderId="18" xfId="0" applyFill="1" applyBorder="1"/>
    <xf numFmtId="0" fontId="0" fillId="32" borderId="0" xfId="0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33" borderId="0" xfId="0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34" borderId="0" xfId="0" applyFill="1" applyBorder="1"/>
    <xf numFmtId="0" fontId="0" fillId="8" borderId="18" xfId="0" applyFill="1" applyBorder="1"/>
    <xf numFmtId="0" fontId="0" fillId="8" borderId="0" xfId="0" applyFill="1" applyBorder="1"/>
    <xf numFmtId="0" fontId="0" fillId="35" borderId="0" xfId="0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36" borderId="0" xfId="0" applyFill="1" applyBorder="1"/>
    <xf numFmtId="0" fontId="0" fillId="36" borderId="18" xfId="0" applyFill="1" applyBorder="1"/>
    <xf numFmtId="0" fontId="0" fillId="37" borderId="0" xfId="0" applyFill="1" applyBorder="1"/>
    <xf numFmtId="0" fontId="0" fillId="38" borderId="0" xfId="0" applyFill="1" applyBorder="1"/>
    <xf numFmtId="0" fontId="0" fillId="39" borderId="0" xfId="0" applyFill="1" applyBorder="1"/>
    <xf numFmtId="0" fontId="0" fillId="40" borderId="0" xfId="0" applyFill="1" applyBorder="1"/>
    <xf numFmtId="0" fontId="11" fillId="30" borderId="18" xfId="0" applyFont="1" applyFill="1" applyBorder="1"/>
    <xf numFmtId="0" fontId="11" fillId="30" borderId="0" xfId="0" applyFont="1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3" borderId="18" xfId="0" applyFill="1" applyBorder="1"/>
    <xf numFmtId="0" fontId="0" fillId="3" borderId="0" xfId="0" applyFill="1" applyBorder="1"/>
    <xf numFmtId="0" fontId="0" fillId="41" borderId="0" xfId="0" applyFill="1" applyBorder="1"/>
    <xf numFmtId="0" fontId="0" fillId="42" borderId="0" xfId="0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43" borderId="0" xfId="0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44" borderId="0" xfId="0" applyFill="1" applyBorder="1"/>
    <xf numFmtId="0" fontId="0" fillId="45" borderId="0" xfId="0" applyFill="1" applyBorder="1"/>
    <xf numFmtId="0" fontId="0" fillId="26" borderId="18" xfId="0" applyFill="1" applyBorder="1"/>
    <xf numFmtId="0" fontId="0" fillId="46" borderId="0" xfId="0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47" borderId="0" xfId="0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6" borderId="18" xfId="0" applyFill="1" applyBorder="1"/>
    <xf numFmtId="0" fontId="0" fillId="48" borderId="0" xfId="0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49" borderId="0" xfId="0" applyFill="1" applyBorder="1"/>
    <xf numFmtId="0" fontId="0" fillId="10" borderId="0" xfId="0" applyFill="1" applyBorder="1"/>
    <xf numFmtId="0" fontId="0" fillId="50" borderId="0" xfId="0" applyFill="1" applyBorder="1"/>
    <xf numFmtId="0" fontId="3" fillId="8" borderId="18" xfId="0" applyFont="1" applyFill="1" applyBorder="1"/>
    <xf numFmtId="0" fontId="3" fillId="8" borderId="0" xfId="0" applyFont="1" applyFill="1" applyBorder="1"/>
    <xf numFmtId="0" fontId="0" fillId="51" borderId="0" xfId="0" applyFill="1" applyBorder="1"/>
    <xf numFmtId="0" fontId="0" fillId="52" borderId="0" xfId="0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3" fontId="0" fillId="10" borderId="27" xfId="0" applyNumberForma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53" borderId="0" xfId="0" applyFill="1" applyBorder="1"/>
    <xf numFmtId="0" fontId="0" fillId="54" borderId="0" xfId="0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55" borderId="0" xfId="0" applyFill="1" applyBorder="1"/>
    <xf numFmtId="0" fontId="0" fillId="56" borderId="0" xfId="0" applyFill="1" applyBorder="1"/>
    <xf numFmtId="0" fontId="0" fillId="57" borderId="0" xfId="0" applyFill="1" applyBorder="1"/>
    <xf numFmtId="0" fontId="0" fillId="58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10" fillId="0" borderId="41" xfId="0" applyFont="1" applyBorder="1" applyAlignment="1">
      <alignment horizontal="center"/>
    </xf>
    <xf numFmtId="0" fontId="3" fillId="0" borderId="41" xfId="0" applyFont="1" applyBorder="1"/>
    <xf numFmtId="0" fontId="5" fillId="7" borderId="41" xfId="1" applyFont="1" applyFill="1" applyBorder="1" applyAlignment="1" applyProtection="1">
      <alignment wrapText="1"/>
    </xf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0" fillId="59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0" fillId="37" borderId="18" xfId="0" applyFill="1" applyBorder="1"/>
    <xf numFmtId="0" fontId="0" fillId="6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0" fillId="61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0" fillId="62" borderId="0" xfId="0" applyFill="1" applyBorder="1"/>
    <xf numFmtId="0" fontId="0" fillId="63" borderId="0" xfId="0" applyFill="1" applyBorder="1"/>
    <xf numFmtId="0" fontId="0" fillId="64" borderId="0" xfId="0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65" borderId="0" xfId="0" applyFill="1" applyBorder="1"/>
    <xf numFmtId="0" fontId="0" fillId="66" borderId="0" xfId="0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67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0" fillId="68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0" fillId="69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0" fillId="70" borderId="0" xfId="0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71" borderId="0" xfId="0" applyFill="1" applyBorder="1"/>
    <xf numFmtId="0" fontId="0" fillId="72" borderId="0" xfId="0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73" borderId="0" xfId="0" applyFill="1" applyBorder="1"/>
    <xf numFmtId="2" fontId="0" fillId="0" borderId="41" xfId="0" applyNumberFormat="1" applyBorder="1"/>
    <xf numFmtId="0" fontId="0" fillId="74" borderId="0" xfId="0" applyFill="1" applyBorder="1"/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0" fillId="75" borderId="0" xfId="0" applyFill="1" applyBorder="1"/>
    <xf numFmtId="0" fontId="0" fillId="76" borderId="0" xfId="0" applyFill="1" applyBorder="1"/>
    <xf numFmtId="0" fontId="0" fillId="77" borderId="0" xfId="0" applyFill="1" applyBorder="1"/>
    <xf numFmtId="0" fontId="1" fillId="10" borderId="39" xfId="0" applyFont="1" applyFill="1" applyBorder="1" applyAlignment="1">
      <alignment horizontal="center"/>
    </xf>
    <xf numFmtId="0" fontId="1" fillId="10" borderId="40" xfId="0" applyFont="1" applyFill="1" applyBorder="1" applyAlignment="1">
      <alignment horizontal="center"/>
    </xf>
    <xf numFmtId="0" fontId="1" fillId="10" borderId="19" xfId="0" applyFont="1" applyFill="1" applyBorder="1" applyAlignment="1">
      <alignment horizontal="center"/>
    </xf>
    <xf numFmtId="0" fontId="0" fillId="10" borderId="19" xfId="0" applyFill="1" applyBorder="1" applyAlignment="1">
      <alignment horizontal="center"/>
    </xf>
    <xf numFmtId="0" fontId="0" fillId="10" borderId="20" xfId="0" applyFill="1" applyBorder="1" applyAlignment="1">
      <alignment horizontal="center"/>
    </xf>
    <xf numFmtId="0" fontId="1" fillId="10" borderId="12" xfId="0" applyFont="1" applyFill="1" applyBorder="1" applyAlignment="1">
      <alignment horizontal="center"/>
    </xf>
    <xf numFmtId="0" fontId="1" fillId="10" borderId="13" xfId="0" applyFont="1" applyFill="1" applyBorder="1" applyAlignment="1">
      <alignment horizontal="center"/>
    </xf>
    <xf numFmtId="0" fontId="1" fillId="10" borderId="14" xfId="0" applyFont="1" applyFill="1" applyBorder="1" applyAlignment="1">
      <alignment horizontal="center"/>
    </xf>
    <xf numFmtId="0" fontId="1" fillId="10" borderId="7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1" fillId="10" borderId="24" xfId="0" applyFont="1" applyFill="1" applyBorder="1" applyAlignment="1">
      <alignment horizontal="center"/>
    </xf>
    <xf numFmtId="0" fontId="1" fillId="10" borderId="25" xfId="0" applyFon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1" fillId="10" borderId="15" xfId="0" applyFont="1" applyFill="1" applyBorder="1"/>
    <xf numFmtId="0" fontId="1" fillId="10" borderId="17" xfId="0" applyFont="1" applyFill="1" applyBorder="1"/>
    <xf numFmtId="0" fontId="0" fillId="10" borderId="35" xfId="0" applyFill="1" applyBorder="1"/>
    <xf numFmtId="0" fontId="0" fillId="10" borderId="33" xfId="0" applyFill="1" applyBorder="1"/>
    <xf numFmtId="0" fontId="1" fillId="10" borderId="35" xfId="0" applyFont="1" applyFill="1" applyBorder="1" applyAlignment="1">
      <alignment horizontal="center"/>
    </xf>
    <xf numFmtId="0" fontId="1" fillId="10" borderId="33" xfId="0" applyFont="1" applyFill="1" applyBorder="1" applyAlignment="1">
      <alignment horizontal="center"/>
    </xf>
    <xf numFmtId="0" fontId="1" fillId="10" borderId="34" xfId="0" applyFont="1" applyFill="1" applyBorder="1" applyAlignment="1">
      <alignment horizontal="center"/>
    </xf>
    <xf numFmtId="0" fontId="1" fillId="10" borderId="20" xfId="0" applyFont="1" applyFill="1" applyBorder="1" applyAlignment="1">
      <alignment horizontal="center"/>
    </xf>
    <xf numFmtId="0" fontId="5" fillId="0" borderId="36" xfId="1" applyFont="1" applyFill="1" applyBorder="1" applyAlignment="1" applyProtection="1">
      <alignment horizontal="center" vertical="top" wrapText="1"/>
    </xf>
    <xf numFmtId="0" fontId="5" fillId="0" borderId="37" xfId="1" applyFont="1" applyFill="1" applyBorder="1" applyAlignment="1" applyProtection="1">
      <alignment horizontal="center" vertical="top" wrapText="1"/>
    </xf>
    <xf numFmtId="0" fontId="5" fillId="0" borderId="38" xfId="1" applyFont="1" applyFill="1" applyBorder="1" applyAlignment="1" applyProtection="1">
      <alignment horizontal="center" vertical="top" wrapText="1"/>
    </xf>
    <xf numFmtId="0" fontId="0" fillId="0" borderId="0" xfId="0" applyBorder="1"/>
    <xf numFmtId="0" fontId="5" fillId="9" borderId="36" xfId="1" applyFont="1" applyFill="1" applyBorder="1" applyAlignment="1" applyProtection="1">
      <alignment horizontal="center" vertical="top" wrapText="1"/>
    </xf>
    <xf numFmtId="0" fontId="5" fillId="9" borderId="37" xfId="1" applyFont="1" applyFill="1" applyBorder="1" applyAlignment="1" applyProtection="1">
      <alignment horizontal="center" vertical="top" wrapText="1"/>
    </xf>
    <xf numFmtId="0" fontId="5" fillId="9" borderId="38" xfId="1" applyFont="1" applyFill="1" applyBorder="1" applyAlignment="1" applyProtection="1">
      <alignment horizontal="center"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FF66FF"/>
      <color rgb="FFB719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531" Type="http://schemas.openxmlformats.org/officeDocument/2006/relationships/image" Target="../media/image531.png"/><Relationship Id="rId573" Type="http://schemas.openxmlformats.org/officeDocument/2006/relationships/image" Target="../media/image573.png"/><Relationship Id="rId629" Type="http://schemas.openxmlformats.org/officeDocument/2006/relationships/image" Target="../media/image629.png"/><Relationship Id="rId170" Type="http://schemas.openxmlformats.org/officeDocument/2006/relationships/image" Target="../media/image170.jpeg"/><Relationship Id="rId226" Type="http://schemas.openxmlformats.org/officeDocument/2006/relationships/image" Target="../media/image226.pn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pn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jpe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553" Type="http://schemas.openxmlformats.org/officeDocument/2006/relationships/image" Target="../media/image553.png"/><Relationship Id="rId609" Type="http://schemas.openxmlformats.org/officeDocument/2006/relationships/image" Target="../media/image609.jpe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12" Type="http://schemas.openxmlformats.org/officeDocument/2006/relationships/image" Target="../media/image12.jpeg"/><Relationship Id="rId108" Type="http://schemas.openxmlformats.org/officeDocument/2006/relationships/image" Target="../media/image108.png"/><Relationship Id="rId315" Type="http://schemas.openxmlformats.org/officeDocument/2006/relationships/image" Target="../media/image315.jpe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jpe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564" Type="http://schemas.openxmlformats.org/officeDocument/2006/relationships/image" Target="../media/image564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jpe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172" Type="http://schemas.openxmlformats.org/officeDocument/2006/relationships/image" Target="../media/image172.png"/><Relationship Id="rId228" Type="http://schemas.openxmlformats.org/officeDocument/2006/relationships/image" Target="../media/image228.jpe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jpeg"/><Relationship Id="rId544" Type="http://schemas.openxmlformats.org/officeDocument/2006/relationships/image" Target="../media/image544.png"/><Relationship Id="rId586" Type="http://schemas.openxmlformats.org/officeDocument/2006/relationships/image" Target="../media/image586.png"/><Relationship Id="rId7" Type="http://schemas.openxmlformats.org/officeDocument/2006/relationships/image" Target="../media/image7.jpe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jpeg"/><Relationship Id="rId524" Type="http://schemas.openxmlformats.org/officeDocument/2006/relationships/image" Target="../media/image524.png"/><Relationship Id="rId566" Type="http://schemas.openxmlformats.org/officeDocument/2006/relationships/image" Target="../media/image566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jpe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25" Type="http://schemas.openxmlformats.org/officeDocument/2006/relationships/image" Target="../media/image25.jpe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577" Type="http://schemas.openxmlformats.org/officeDocument/2006/relationships/image" Target="../media/image577.jpe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jpeg"/><Relationship Id="rId350" Type="http://schemas.openxmlformats.org/officeDocument/2006/relationships/image" Target="../media/image350.png"/><Relationship Id="rId406" Type="http://schemas.openxmlformats.org/officeDocument/2006/relationships/image" Target="../media/image406.jpe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599" Type="http://schemas.openxmlformats.org/officeDocument/2006/relationships/image" Target="../media/image599.jpe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624" Type="http://schemas.openxmlformats.org/officeDocument/2006/relationships/image" Target="../media/image624.pn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png"/><Relationship Id="rId470" Type="http://schemas.openxmlformats.org/officeDocument/2006/relationships/image" Target="../media/image470.jpeg"/><Relationship Id="rId526" Type="http://schemas.openxmlformats.org/officeDocument/2006/relationships/image" Target="../media/image526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165" Type="http://schemas.openxmlformats.org/officeDocument/2006/relationships/image" Target="../media/image165.jpe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27" Type="http://schemas.openxmlformats.org/officeDocument/2006/relationships/image" Target="../media/image27.pn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41" Type="http://schemas.openxmlformats.org/officeDocument/2006/relationships/image" Target="../media/image341.pn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590" Type="http://schemas.openxmlformats.org/officeDocument/2006/relationships/image" Target="../media/image590.png"/><Relationship Id="rId604" Type="http://schemas.openxmlformats.org/officeDocument/2006/relationships/image" Target="../media/image604.jpe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png"/><Relationship Id="rId506" Type="http://schemas.openxmlformats.org/officeDocument/2006/relationships/image" Target="../media/image506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jpe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27" Type="http://schemas.openxmlformats.org/officeDocument/2006/relationships/image" Target="../media/image527.jpeg"/><Relationship Id="rId548" Type="http://schemas.openxmlformats.org/officeDocument/2006/relationships/image" Target="../media/image548.png"/><Relationship Id="rId569" Type="http://schemas.openxmlformats.org/officeDocument/2006/relationships/image" Target="../media/image569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15" Type="http://schemas.openxmlformats.org/officeDocument/2006/relationships/image" Target="../media/image615.png"/><Relationship Id="rId1" Type="http://schemas.openxmlformats.org/officeDocument/2006/relationships/image" Target="../media/image1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82.png"/><Relationship Id="rId517" Type="http://schemas.openxmlformats.org/officeDocument/2006/relationships/image" Target="../media/image517.png"/><Relationship Id="rId538" Type="http://schemas.openxmlformats.org/officeDocument/2006/relationships/image" Target="../media/image538.pn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570" Type="http://schemas.openxmlformats.org/officeDocument/2006/relationships/image" Target="../media/image570.jpe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626" Type="http://schemas.openxmlformats.org/officeDocument/2006/relationships/image" Target="../media/image626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28" Type="http://schemas.openxmlformats.org/officeDocument/2006/relationships/image" Target="../media/image528.png"/><Relationship Id="rId549" Type="http://schemas.openxmlformats.org/officeDocument/2006/relationships/image" Target="../media/image549.png"/><Relationship Id="rId50" Type="http://schemas.openxmlformats.org/officeDocument/2006/relationships/image" Target="../media/image50.png"/><Relationship Id="rId104" Type="http://schemas.openxmlformats.org/officeDocument/2006/relationships/image" Target="../media/image104.jpeg"/><Relationship Id="rId125" Type="http://schemas.openxmlformats.org/officeDocument/2006/relationships/image" Target="../media/image125.pn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jpeg"/><Relationship Id="rId353" Type="http://schemas.openxmlformats.org/officeDocument/2006/relationships/image" Target="../media/image353.png"/><Relationship Id="rId374" Type="http://schemas.openxmlformats.org/officeDocument/2006/relationships/image" Target="../media/image374.jpe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518" Type="http://schemas.openxmlformats.org/officeDocument/2006/relationships/image" Target="../media/image518.png"/><Relationship Id="rId539" Type="http://schemas.openxmlformats.org/officeDocument/2006/relationships/image" Target="../media/image53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jpeg"/><Relationship Id="rId550" Type="http://schemas.openxmlformats.org/officeDocument/2006/relationships/image" Target="../media/image550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71" Type="http://schemas.openxmlformats.org/officeDocument/2006/relationships/image" Target="../media/image571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627" Type="http://schemas.openxmlformats.org/officeDocument/2006/relationships/image" Target="../media/image627.pn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529" Type="http://schemas.openxmlformats.org/officeDocument/2006/relationships/image" Target="../media/image529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jpeg"/><Relationship Id="rId540" Type="http://schemas.openxmlformats.org/officeDocument/2006/relationships/image" Target="../media/image540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jpeg"/><Relationship Id="rId561" Type="http://schemas.openxmlformats.org/officeDocument/2006/relationships/image" Target="../media/image561.png"/><Relationship Id="rId582" Type="http://schemas.openxmlformats.org/officeDocument/2006/relationships/image" Target="../media/image582.jpeg"/><Relationship Id="rId617" Type="http://schemas.openxmlformats.org/officeDocument/2006/relationships/image" Target="../media/image617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jpeg"/><Relationship Id="rId400" Type="http://schemas.openxmlformats.org/officeDocument/2006/relationships/image" Target="../media/image400.png"/><Relationship Id="rId421" Type="http://schemas.openxmlformats.org/officeDocument/2006/relationships/image" Target="../media/image421.jpe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530" Type="http://schemas.openxmlformats.org/officeDocument/2006/relationships/image" Target="../media/image530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jpeg"/><Relationship Id="rId551" Type="http://schemas.openxmlformats.org/officeDocument/2006/relationships/image" Target="../media/image551.png"/><Relationship Id="rId572" Type="http://schemas.openxmlformats.org/officeDocument/2006/relationships/image" Target="../media/image572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28" Type="http://schemas.openxmlformats.org/officeDocument/2006/relationships/image" Target="../media/image628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png"/><Relationship Id="rId453" Type="http://schemas.openxmlformats.org/officeDocument/2006/relationships/image" Target="../media/image453.jpeg"/><Relationship Id="rId474" Type="http://schemas.openxmlformats.org/officeDocument/2006/relationships/image" Target="../media/image474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jpe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jpeg"/><Relationship Id="rId541" Type="http://schemas.openxmlformats.org/officeDocument/2006/relationships/image" Target="../media/image541.png"/><Relationship Id="rId562" Type="http://schemas.openxmlformats.org/officeDocument/2006/relationships/image" Target="../media/image562.png"/><Relationship Id="rId583" Type="http://schemas.openxmlformats.org/officeDocument/2006/relationships/image" Target="../media/image583.png"/><Relationship Id="rId618" Type="http://schemas.openxmlformats.org/officeDocument/2006/relationships/image" Target="../media/image618.png"/><Relationship Id="rId4" Type="http://schemas.openxmlformats.org/officeDocument/2006/relationships/image" Target="../media/image4.png"/><Relationship Id="rId180" Type="http://schemas.openxmlformats.org/officeDocument/2006/relationships/image" Target="../media/image180.jpe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png"/><Relationship Id="rId443" Type="http://schemas.openxmlformats.org/officeDocument/2006/relationships/image" Target="../media/image443.jpeg"/><Relationship Id="rId464" Type="http://schemas.openxmlformats.org/officeDocument/2006/relationships/image" Target="../media/image464.pn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345" Type="http://schemas.openxmlformats.org/officeDocument/2006/relationships/image" Target="../media/image345.jpeg"/><Relationship Id="rId387" Type="http://schemas.openxmlformats.org/officeDocument/2006/relationships/image" Target="../media/image387.png"/><Relationship Id="rId510" Type="http://schemas.openxmlformats.org/officeDocument/2006/relationships/image" Target="../media/image510.jpeg"/><Relationship Id="rId552" Type="http://schemas.openxmlformats.org/officeDocument/2006/relationships/image" Target="../media/image552.png"/><Relationship Id="rId594" Type="http://schemas.openxmlformats.org/officeDocument/2006/relationships/image" Target="../media/image594.jpe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jpe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jpeg"/><Relationship Id="rId423" Type="http://schemas.openxmlformats.org/officeDocument/2006/relationships/image" Target="../media/image423.pn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jpe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jpe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jpeg"/><Relationship Id="rId389" Type="http://schemas.openxmlformats.org/officeDocument/2006/relationships/image" Target="../media/image389.png"/><Relationship Id="rId554" Type="http://schemas.openxmlformats.org/officeDocument/2006/relationships/image" Target="../media/image554.jpeg"/><Relationship Id="rId596" Type="http://schemas.openxmlformats.org/officeDocument/2006/relationships/image" Target="../media/image596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3" Type="http://schemas.openxmlformats.org/officeDocument/2006/relationships/image" Target="../media/image13.png"/><Relationship Id="rId109" Type="http://schemas.openxmlformats.org/officeDocument/2006/relationships/image" Target="../media/image109.jpe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jpe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jpe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jpe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46" Type="http://schemas.openxmlformats.org/officeDocument/2006/relationships/image" Target="../media/image46.png"/><Relationship Id="rId293" Type="http://schemas.openxmlformats.org/officeDocument/2006/relationships/image" Target="../media/image293.jpeg"/><Relationship Id="rId307" Type="http://schemas.openxmlformats.org/officeDocument/2006/relationships/image" Target="../media/image307.png"/><Relationship Id="rId349" Type="http://schemas.openxmlformats.org/officeDocument/2006/relationships/image" Target="../media/image349.jpe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jpe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jpe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jpeg"/><Relationship Id="rId623" Type="http://schemas.openxmlformats.org/officeDocument/2006/relationships/image" Target="../media/image623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99" Type="http://schemas.openxmlformats.org/officeDocument/2006/relationships/image" Target="../media/image99.jpe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jpeg"/><Relationship Id="rId329" Type="http://schemas.openxmlformats.org/officeDocument/2006/relationships/image" Target="../media/image329.png"/><Relationship Id="rId480" Type="http://schemas.openxmlformats.org/officeDocument/2006/relationships/image" Target="../media/image480.jpeg"/><Relationship Id="rId536" Type="http://schemas.openxmlformats.org/officeDocument/2006/relationships/image" Target="../media/image536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jpe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200" Type="http://schemas.openxmlformats.org/officeDocument/2006/relationships/image" Target="../media/image200.jpeg"/><Relationship Id="rId382" Type="http://schemas.openxmlformats.org/officeDocument/2006/relationships/image" Target="../media/image382.png"/><Relationship Id="rId438" Type="http://schemas.openxmlformats.org/officeDocument/2006/relationships/image" Target="../media/image438.jpeg"/><Relationship Id="rId603" Type="http://schemas.openxmlformats.org/officeDocument/2006/relationships/image" Target="../media/image603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jpeg"/><Relationship Id="rId37" Type="http://schemas.openxmlformats.org/officeDocument/2006/relationships/image" Target="../media/image37.pn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jpeg"/><Relationship Id="rId589" Type="http://schemas.openxmlformats.org/officeDocument/2006/relationships/image" Target="../media/image589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211" Type="http://schemas.openxmlformats.org/officeDocument/2006/relationships/image" Target="../media/image211.jpe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jpeg"/><Relationship Id="rId558" Type="http://schemas.openxmlformats.org/officeDocument/2006/relationships/image" Target="../media/image558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342900</xdr:colOff>
      <xdr:row>33</xdr:row>
      <xdr:rowOff>9525</xdr:rowOff>
    </xdr:from>
    <xdr:to>
      <xdr:col>13</xdr:col>
      <xdr:colOff>0</xdr:colOff>
      <xdr:row>44</xdr:row>
      <xdr:rowOff>0</xdr:rowOff>
    </xdr:to>
    <xdr:pic>
      <xdr:nvPicPr>
        <xdr:cNvPr id="3" name="Picture 2" descr="46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9300" y="6153150"/>
          <a:ext cx="2095500" cy="2095500"/>
        </a:xfrm>
        <a:prstGeom prst="rect">
          <a:avLst/>
        </a:prstGeom>
        <a:noFill/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8</xdr:col>
      <xdr:colOff>152400</xdr:colOff>
      <xdr:row>59</xdr:row>
      <xdr:rowOff>0</xdr:rowOff>
    </xdr:to>
    <xdr:pic>
      <xdr:nvPicPr>
        <xdr:cNvPr id="4" name="Picture 3" descr="460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10153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8</xdr:col>
      <xdr:colOff>152400</xdr:colOff>
      <xdr:row>63</xdr:row>
      <xdr:rowOff>190500</xdr:rowOff>
    </xdr:to>
    <xdr:pic>
      <xdr:nvPicPr>
        <xdr:cNvPr id="5" name="Picture 4" descr="460back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67200" y="11106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</xdr:row>
      <xdr:rowOff>0</xdr:rowOff>
    </xdr:from>
    <xdr:to>
      <xdr:col>10</xdr:col>
      <xdr:colOff>152400</xdr:colOff>
      <xdr:row>59</xdr:row>
      <xdr:rowOff>0</xdr:rowOff>
    </xdr:to>
    <xdr:pic>
      <xdr:nvPicPr>
        <xdr:cNvPr id="6" name="Picture 5" descr="460female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86400" y="10153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</xdr:row>
      <xdr:rowOff>0</xdr:rowOff>
    </xdr:from>
    <xdr:to>
      <xdr:col>10</xdr:col>
      <xdr:colOff>152400</xdr:colOff>
      <xdr:row>63</xdr:row>
      <xdr:rowOff>190500</xdr:rowOff>
    </xdr:to>
    <xdr:pic>
      <xdr:nvPicPr>
        <xdr:cNvPr id="7" name="Picture 6" descr="460back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86400" y="11106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55</xdr:row>
      <xdr:rowOff>0</xdr:rowOff>
    </xdr:from>
    <xdr:to>
      <xdr:col>12</xdr:col>
      <xdr:colOff>152400</xdr:colOff>
      <xdr:row>59</xdr:row>
      <xdr:rowOff>0</xdr:rowOff>
    </xdr:to>
    <xdr:pic>
      <xdr:nvPicPr>
        <xdr:cNvPr id="8" name="Picture 7" descr="460shiny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05600" y="10153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60</xdr:row>
      <xdr:rowOff>0</xdr:rowOff>
    </xdr:from>
    <xdr:to>
      <xdr:col>12</xdr:col>
      <xdr:colOff>152400</xdr:colOff>
      <xdr:row>63</xdr:row>
      <xdr:rowOff>190500</xdr:rowOff>
    </xdr:to>
    <xdr:pic>
      <xdr:nvPicPr>
        <xdr:cNvPr id="9" name="Picture 8" descr="460backshiny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5600" y="11106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65</xdr:row>
      <xdr:rowOff>19050</xdr:rowOff>
    </xdr:from>
    <xdr:to>
      <xdr:col>12</xdr:col>
      <xdr:colOff>600075</xdr:colOff>
      <xdr:row>75</xdr:row>
      <xdr:rowOff>171450</xdr:rowOff>
    </xdr:to>
    <xdr:pic>
      <xdr:nvPicPr>
        <xdr:cNvPr id="10" name="Picture 9" descr="06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829300" y="12487275"/>
          <a:ext cx="2085975" cy="208597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8</xdr:col>
      <xdr:colOff>152400</xdr:colOff>
      <xdr:row>91</xdr:row>
      <xdr:rowOff>0</xdr:rowOff>
    </xdr:to>
    <xdr:pic>
      <xdr:nvPicPr>
        <xdr:cNvPr id="11" name="Picture 10" descr="63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267200" y="16668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87</xdr:row>
      <xdr:rowOff>0</xdr:rowOff>
    </xdr:from>
    <xdr:to>
      <xdr:col>10</xdr:col>
      <xdr:colOff>152400</xdr:colOff>
      <xdr:row>91</xdr:row>
      <xdr:rowOff>0</xdr:rowOff>
    </xdr:to>
    <xdr:pic>
      <xdr:nvPicPr>
        <xdr:cNvPr id="12" name="Picture 11" descr="63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86400" y="16668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87</xdr:row>
      <xdr:rowOff>0</xdr:rowOff>
    </xdr:from>
    <xdr:to>
      <xdr:col>12</xdr:col>
      <xdr:colOff>152400</xdr:colOff>
      <xdr:row>91</xdr:row>
      <xdr:rowOff>0</xdr:rowOff>
    </xdr:to>
    <xdr:pic>
      <xdr:nvPicPr>
        <xdr:cNvPr id="13" name="Picture 12" descr="63shiny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05600" y="16668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92</xdr:row>
      <xdr:rowOff>0</xdr:rowOff>
    </xdr:from>
    <xdr:to>
      <xdr:col>8</xdr:col>
      <xdr:colOff>152400</xdr:colOff>
      <xdr:row>95</xdr:row>
      <xdr:rowOff>190500</xdr:rowOff>
    </xdr:to>
    <xdr:pic>
      <xdr:nvPicPr>
        <xdr:cNvPr id="14" name="Picture 13" descr="63back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67200" y="17621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92</xdr:row>
      <xdr:rowOff>0</xdr:rowOff>
    </xdr:from>
    <xdr:to>
      <xdr:col>10</xdr:col>
      <xdr:colOff>152400</xdr:colOff>
      <xdr:row>95</xdr:row>
      <xdr:rowOff>190500</xdr:rowOff>
    </xdr:to>
    <xdr:pic>
      <xdr:nvPicPr>
        <xdr:cNvPr id="15" name="Picture 14" descr="63back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486400" y="17621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92</xdr:row>
      <xdr:rowOff>0</xdr:rowOff>
    </xdr:from>
    <xdr:to>
      <xdr:col>12</xdr:col>
      <xdr:colOff>152400</xdr:colOff>
      <xdr:row>95</xdr:row>
      <xdr:rowOff>190500</xdr:rowOff>
    </xdr:to>
    <xdr:pic>
      <xdr:nvPicPr>
        <xdr:cNvPr id="16" name="Picture 15" descr="63backshiny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705600" y="17621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97</xdr:row>
      <xdr:rowOff>28574</xdr:rowOff>
    </xdr:from>
    <xdr:to>
      <xdr:col>13</xdr:col>
      <xdr:colOff>131</xdr:colOff>
      <xdr:row>108</xdr:row>
      <xdr:rowOff>9524</xdr:rowOff>
    </xdr:to>
    <xdr:pic>
      <xdr:nvPicPr>
        <xdr:cNvPr id="17" name="Picture 16" descr="06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810250" y="18688049"/>
          <a:ext cx="2114681" cy="210502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119</xdr:row>
      <xdr:rowOff>0</xdr:rowOff>
    </xdr:from>
    <xdr:to>
      <xdr:col>8</xdr:col>
      <xdr:colOff>152400</xdr:colOff>
      <xdr:row>123</xdr:row>
      <xdr:rowOff>0</xdr:rowOff>
    </xdr:to>
    <xdr:pic>
      <xdr:nvPicPr>
        <xdr:cNvPr id="18" name="Picture 17" descr="63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267200" y="16668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119</xdr:row>
      <xdr:rowOff>0</xdr:rowOff>
    </xdr:from>
    <xdr:to>
      <xdr:col>10</xdr:col>
      <xdr:colOff>152400</xdr:colOff>
      <xdr:row>123</xdr:row>
      <xdr:rowOff>0</xdr:rowOff>
    </xdr:to>
    <xdr:pic>
      <xdr:nvPicPr>
        <xdr:cNvPr id="19" name="Picture 18" descr="63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86400" y="16668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119</xdr:row>
      <xdr:rowOff>0</xdr:rowOff>
    </xdr:from>
    <xdr:to>
      <xdr:col>12</xdr:col>
      <xdr:colOff>152400</xdr:colOff>
      <xdr:row>123</xdr:row>
      <xdr:rowOff>0</xdr:rowOff>
    </xdr:to>
    <xdr:pic>
      <xdr:nvPicPr>
        <xdr:cNvPr id="20" name="Picture 19" descr="63shiny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05600" y="16668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124</xdr:row>
      <xdr:rowOff>0</xdr:rowOff>
    </xdr:from>
    <xdr:to>
      <xdr:col>8</xdr:col>
      <xdr:colOff>152400</xdr:colOff>
      <xdr:row>127</xdr:row>
      <xdr:rowOff>190500</xdr:rowOff>
    </xdr:to>
    <xdr:pic>
      <xdr:nvPicPr>
        <xdr:cNvPr id="21" name="Picture 20" descr="63back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67200" y="17621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124</xdr:row>
      <xdr:rowOff>0</xdr:rowOff>
    </xdr:from>
    <xdr:to>
      <xdr:col>10</xdr:col>
      <xdr:colOff>152400</xdr:colOff>
      <xdr:row>127</xdr:row>
      <xdr:rowOff>190500</xdr:rowOff>
    </xdr:to>
    <xdr:pic>
      <xdr:nvPicPr>
        <xdr:cNvPr id="22" name="Picture 21" descr="63back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486400" y="17621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124</xdr:row>
      <xdr:rowOff>0</xdr:rowOff>
    </xdr:from>
    <xdr:to>
      <xdr:col>12</xdr:col>
      <xdr:colOff>152400</xdr:colOff>
      <xdr:row>127</xdr:row>
      <xdr:rowOff>190500</xdr:rowOff>
    </xdr:to>
    <xdr:pic>
      <xdr:nvPicPr>
        <xdr:cNvPr id="23" name="Picture 22" descr="63backshiny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705600" y="17621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3733</xdr:row>
      <xdr:rowOff>9525</xdr:rowOff>
    </xdr:from>
    <xdr:to>
      <xdr:col>12</xdr:col>
      <xdr:colOff>600075</xdr:colOff>
      <xdr:row>3743</xdr:row>
      <xdr:rowOff>171450</xdr:rowOff>
    </xdr:to>
    <xdr:pic>
      <xdr:nvPicPr>
        <xdr:cNvPr id="24" name="Picture 23" descr="248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819775" y="25126950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3755</xdr:row>
      <xdr:rowOff>0</xdr:rowOff>
    </xdr:from>
    <xdr:to>
      <xdr:col>8</xdr:col>
      <xdr:colOff>152400</xdr:colOff>
      <xdr:row>3759</xdr:row>
      <xdr:rowOff>0</xdr:rowOff>
    </xdr:to>
    <xdr:pic>
      <xdr:nvPicPr>
        <xdr:cNvPr id="25" name="Picture 24" descr="248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267200" y="29317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3755</xdr:row>
      <xdr:rowOff>0</xdr:rowOff>
    </xdr:from>
    <xdr:to>
      <xdr:col>10</xdr:col>
      <xdr:colOff>152400</xdr:colOff>
      <xdr:row>3759</xdr:row>
      <xdr:rowOff>0</xdr:rowOff>
    </xdr:to>
    <xdr:pic>
      <xdr:nvPicPr>
        <xdr:cNvPr id="26" name="Picture 25" descr="248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486400" y="29317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3755</xdr:row>
      <xdr:rowOff>0</xdr:rowOff>
    </xdr:from>
    <xdr:to>
      <xdr:col>12</xdr:col>
      <xdr:colOff>152400</xdr:colOff>
      <xdr:row>3759</xdr:row>
      <xdr:rowOff>0</xdr:rowOff>
    </xdr:to>
    <xdr:pic>
      <xdr:nvPicPr>
        <xdr:cNvPr id="27" name="Picture 26" descr="248shiny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705600" y="29317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3760</xdr:row>
      <xdr:rowOff>0</xdr:rowOff>
    </xdr:from>
    <xdr:to>
      <xdr:col>8</xdr:col>
      <xdr:colOff>152400</xdr:colOff>
      <xdr:row>3763</xdr:row>
      <xdr:rowOff>190500</xdr:rowOff>
    </xdr:to>
    <xdr:pic>
      <xdr:nvPicPr>
        <xdr:cNvPr id="28" name="Picture 27" descr="248back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267200" y="30270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3760</xdr:row>
      <xdr:rowOff>0</xdr:rowOff>
    </xdr:from>
    <xdr:to>
      <xdr:col>10</xdr:col>
      <xdr:colOff>152400</xdr:colOff>
      <xdr:row>3763</xdr:row>
      <xdr:rowOff>190500</xdr:rowOff>
    </xdr:to>
    <xdr:pic>
      <xdr:nvPicPr>
        <xdr:cNvPr id="29" name="Picture 28" descr="248back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486400" y="30270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3760</xdr:row>
      <xdr:rowOff>0</xdr:rowOff>
    </xdr:from>
    <xdr:to>
      <xdr:col>12</xdr:col>
      <xdr:colOff>152400</xdr:colOff>
      <xdr:row>3763</xdr:row>
      <xdr:rowOff>190500</xdr:rowOff>
    </xdr:to>
    <xdr:pic>
      <xdr:nvPicPr>
        <xdr:cNvPr id="30" name="Picture 29" descr="248shinyback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705600" y="30270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443</xdr:row>
      <xdr:rowOff>0</xdr:rowOff>
    </xdr:from>
    <xdr:to>
      <xdr:col>12</xdr:col>
      <xdr:colOff>152400</xdr:colOff>
      <xdr:row>447</xdr:row>
      <xdr:rowOff>0</xdr:rowOff>
    </xdr:to>
    <xdr:pic>
      <xdr:nvPicPr>
        <xdr:cNvPr id="36" name="Picture 35" descr="493shiny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705600" y="29317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448</xdr:row>
      <xdr:rowOff>0</xdr:rowOff>
    </xdr:from>
    <xdr:to>
      <xdr:col>12</xdr:col>
      <xdr:colOff>152400</xdr:colOff>
      <xdr:row>451</xdr:row>
      <xdr:rowOff>190500</xdr:rowOff>
    </xdr:to>
    <xdr:pic>
      <xdr:nvPicPr>
        <xdr:cNvPr id="37" name="Picture 36" descr="493shinyback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705600" y="30270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421</xdr:row>
      <xdr:rowOff>19050</xdr:rowOff>
    </xdr:from>
    <xdr:to>
      <xdr:col>12</xdr:col>
      <xdr:colOff>600075</xdr:colOff>
      <xdr:row>432</xdr:row>
      <xdr:rowOff>0</xdr:rowOff>
    </xdr:to>
    <xdr:pic>
      <xdr:nvPicPr>
        <xdr:cNvPr id="38" name="Picture 37" descr="arceus-sugimori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810250" y="74818875"/>
          <a:ext cx="2105025" cy="210502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314324</xdr:colOff>
      <xdr:row>129</xdr:row>
      <xdr:rowOff>9524</xdr:rowOff>
    </xdr:from>
    <xdr:to>
      <xdr:col>12</xdr:col>
      <xdr:colOff>609599</xdr:colOff>
      <xdr:row>140</xdr:row>
      <xdr:rowOff>9524</xdr:rowOff>
    </xdr:to>
    <xdr:pic>
      <xdr:nvPicPr>
        <xdr:cNvPr id="39" name="Picture 38" descr="35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800724" y="24822149"/>
          <a:ext cx="2124075" cy="212407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151</xdr:row>
      <xdr:rowOff>0</xdr:rowOff>
    </xdr:from>
    <xdr:to>
      <xdr:col>8</xdr:col>
      <xdr:colOff>152400</xdr:colOff>
      <xdr:row>155</xdr:row>
      <xdr:rowOff>0</xdr:rowOff>
    </xdr:to>
    <xdr:pic>
      <xdr:nvPicPr>
        <xdr:cNvPr id="40" name="Picture 39" descr="359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267200" y="29032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151</xdr:row>
      <xdr:rowOff>0</xdr:rowOff>
    </xdr:from>
    <xdr:to>
      <xdr:col>10</xdr:col>
      <xdr:colOff>152400</xdr:colOff>
      <xdr:row>155</xdr:row>
      <xdr:rowOff>0</xdr:rowOff>
    </xdr:to>
    <xdr:pic>
      <xdr:nvPicPr>
        <xdr:cNvPr id="41" name="Picture 40" descr="359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486400" y="29032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151</xdr:row>
      <xdr:rowOff>0</xdr:rowOff>
    </xdr:from>
    <xdr:to>
      <xdr:col>12</xdr:col>
      <xdr:colOff>152400</xdr:colOff>
      <xdr:row>155</xdr:row>
      <xdr:rowOff>0</xdr:rowOff>
    </xdr:to>
    <xdr:pic>
      <xdr:nvPicPr>
        <xdr:cNvPr id="42" name="Picture 41" descr="359shiny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705600" y="29032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156</xdr:row>
      <xdr:rowOff>0</xdr:rowOff>
    </xdr:from>
    <xdr:to>
      <xdr:col>8</xdr:col>
      <xdr:colOff>152400</xdr:colOff>
      <xdr:row>159</xdr:row>
      <xdr:rowOff>190500</xdr:rowOff>
    </xdr:to>
    <xdr:pic>
      <xdr:nvPicPr>
        <xdr:cNvPr id="43" name="Picture 42" descr="359back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267200" y="29984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156</xdr:row>
      <xdr:rowOff>0</xdr:rowOff>
    </xdr:from>
    <xdr:to>
      <xdr:col>10</xdr:col>
      <xdr:colOff>152400</xdr:colOff>
      <xdr:row>159</xdr:row>
      <xdr:rowOff>190500</xdr:rowOff>
    </xdr:to>
    <xdr:pic>
      <xdr:nvPicPr>
        <xdr:cNvPr id="44" name="Picture 43" descr="359back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486400" y="29984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156</xdr:row>
      <xdr:rowOff>0</xdr:rowOff>
    </xdr:from>
    <xdr:to>
      <xdr:col>12</xdr:col>
      <xdr:colOff>152400</xdr:colOff>
      <xdr:row>159</xdr:row>
      <xdr:rowOff>190500</xdr:rowOff>
    </xdr:to>
    <xdr:pic>
      <xdr:nvPicPr>
        <xdr:cNvPr id="45" name="Picture 44" descr="359backshiny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705600" y="29984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285750</xdr:colOff>
      <xdr:row>161</xdr:row>
      <xdr:rowOff>9525</xdr:rowOff>
    </xdr:from>
    <xdr:to>
      <xdr:col>12</xdr:col>
      <xdr:colOff>590550</xdr:colOff>
      <xdr:row>171</xdr:row>
      <xdr:rowOff>180455</xdr:rowOff>
    </xdr:to>
    <xdr:pic>
      <xdr:nvPicPr>
        <xdr:cNvPr id="46" name="Picture 45" descr="35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772150" y="30975300"/>
          <a:ext cx="2133600" cy="210450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8</xdr:col>
      <xdr:colOff>152400</xdr:colOff>
      <xdr:row>187</xdr:row>
      <xdr:rowOff>0</xdr:rowOff>
    </xdr:to>
    <xdr:pic>
      <xdr:nvPicPr>
        <xdr:cNvPr id="47" name="Picture 46" descr="359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267200" y="29032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183</xdr:row>
      <xdr:rowOff>0</xdr:rowOff>
    </xdr:from>
    <xdr:to>
      <xdr:col>10</xdr:col>
      <xdr:colOff>152400</xdr:colOff>
      <xdr:row>187</xdr:row>
      <xdr:rowOff>0</xdr:rowOff>
    </xdr:to>
    <xdr:pic>
      <xdr:nvPicPr>
        <xdr:cNvPr id="48" name="Picture 47" descr="359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486400" y="29032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183</xdr:row>
      <xdr:rowOff>0</xdr:rowOff>
    </xdr:from>
    <xdr:to>
      <xdr:col>12</xdr:col>
      <xdr:colOff>152400</xdr:colOff>
      <xdr:row>187</xdr:row>
      <xdr:rowOff>0</xdr:rowOff>
    </xdr:to>
    <xdr:pic>
      <xdr:nvPicPr>
        <xdr:cNvPr id="49" name="Picture 48" descr="359shiny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705600" y="29032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188</xdr:row>
      <xdr:rowOff>0</xdr:rowOff>
    </xdr:from>
    <xdr:to>
      <xdr:col>8</xdr:col>
      <xdr:colOff>152400</xdr:colOff>
      <xdr:row>191</xdr:row>
      <xdr:rowOff>190500</xdr:rowOff>
    </xdr:to>
    <xdr:pic>
      <xdr:nvPicPr>
        <xdr:cNvPr id="50" name="Picture 49" descr="359back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267200" y="29984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188</xdr:row>
      <xdr:rowOff>0</xdr:rowOff>
    </xdr:from>
    <xdr:to>
      <xdr:col>10</xdr:col>
      <xdr:colOff>152400</xdr:colOff>
      <xdr:row>191</xdr:row>
      <xdr:rowOff>190500</xdr:rowOff>
    </xdr:to>
    <xdr:pic>
      <xdr:nvPicPr>
        <xdr:cNvPr id="51" name="Picture 50" descr="359back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486400" y="29984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188</xdr:row>
      <xdr:rowOff>0</xdr:rowOff>
    </xdr:from>
    <xdr:to>
      <xdr:col>12</xdr:col>
      <xdr:colOff>152400</xdr:colOff>
      <xdr:row>191</xdr:row>
      <xdr:rowOff>190500</xdr:rowOff>
    </xdr:to>
    <xdr:pic>
      <xdr:nvPicPr>
        <xdr:cNvPr id="52" name="Picture 51" descr="359backshiny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705600" y="29984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1353</xdr:row>
      <xdr:rowOff>19050</xdr:rowOff>
    </xdr:from>
    <xdr:to>
      <xdr:col>12</xdr:col>
      <xdr:colOff>590550</xdr:colOff>
      <xdr:row>1363</xdr:row>
      <xdr:rowOff>180975</xdr:rowOff>
    </xdr:to>
    <xdr:pic>
      <xdr:nvPicPr>
        <xdr:cNvPr id="53" name="Picture 52" descr="44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810250" y="440531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1375</xdr:row>
      <xdr:rowOff>0</xdr:rowOff>
    </xdr:from>
    <xdr:to>
      <xdr:col>8</xdr:col>
      <xdr:colOff>152400</xdr:colOff>
      <xdr:row>1379</xdr:row>
      <xdr:rowOff>0</xdr:rowOff>
    </xdr:to>
    <xdr:pic>
      <xdr:nvPicPr>
        <xdr:cNvPr id="54" name="Picture 53" descr="445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267200" y="48253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1375</xdr:row>
      <xdr:rowOff>0</xdr:rowOff>
    </xdr:from>
    <xdr:to>
      <xdr:col>10</xdr:col>
      <xdr:colOff>152400</xdr:colOff>
      <xdr:row>1379</xdr:row>
      <xdr:rowOff>0</xdr:rowOff>
    </xdr:to>
    <xdr:pic>
      <xdr:nvPicPr>
        <xdr:cNvPr id="55" name="Picture 54" descr="445female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486400" y="48253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1375</xdr:row>
      <xdr:rowOff>0</xdr:rowOff>
    </xdr:from>
    <xdr:to>
      <xdr:col>12</xdr:col>
      <xdr:colOff>152400</xdr:colOff>
      <xdr:row>1379</xdr:row>
      <xdr:rowOff>0</xdr:rowOff>
    </xdr:to>
    <xdr:pic>
      <xdr:nvPicPr>
        <xdr:cNvPr id="56" name="Picture 55" descr="445shiny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705600" y="48253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1380</xdr:row>
      <xdr:rowOff>0</xdr:rowOff>
    </xdr:from>
    <xdr:to>
      <xdr:col>8</xdr:col>
      <xdr:colOff>152400</xdr:colOff>
      <xdr:row>1383</xdr:row>
      <xdr:rowOff>190500</xdr:rowOff>
    </xdr:to>
    <xdr:pic>
      <xdr:nvPicPr>
        <xdr:cNvPr id="57" name="Picture 56" descr="445back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267200" y="49206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1380</xdr:row>
      <xdr:rowOff>0</xdr:rowOff>
    </xdr:from>
    <xdr:to>
      <xdr:col>10</xdr:col>
      <xdr:colOff>152400</xdr:colOff>
      <xdr:row>1383</xdr:row>
      <xdr:rowOff>190500</xdr:rowOff>
    </xdr:to>
    <xdr:pic>
      <xdr:nvPicPr>
        <xdr:cNvPr id="58" name="Picture 57" descr="445back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486400" y="49206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1380</xdr:row>
      <xdr:rowOff>0</xdr:rowOff>
    </xdr:from>
    <xdr:to>
      <xdr:col>12</xdr:col>
      <xdr:colOff>152400</xdr:colOff>
      <xdr:row>1383</xdr:row>
      <xdr:rowOff>190500</xdr:rowOff>
    </xdr:to>
    <xdr:pic>
      <xdr:nvPicPr>
        <xdr:cNvPr id="59" name="Picture 58" descr="445backshiny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705600" y="49206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193</xdr:row>
      <xdr:rowOff>19050</xdr:rowOff>
    </xdr:from>
    <xdr:to>
      <xdr:col>12</xdr:col>
      <xdr:colOff>590550</xdr:colOff>
      <xdr:row>203</xdr:row>
      <xdr:rowOff>180975</xdr:rowOff>
    </xdr:to>
    <xdr:pic>
      <xdr:nvPicPr>
        <xdr:cNvPr id="60" name="Picture 59" descr="14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810250" y="371379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215</xdr:row>
      <xdr:rowOff>0</xdr:rowOff>
    </xdr:from>
    <xdr:to>
      <xdr:col>8</xdr:col>
      <xdr:colOff>152400</xdr:colOff>
      <xdr:row>219</xdr:row>
      <xdr:rowOff>0</xdr:rowOff>
    </xdr:to>
    <xdr:pic>
      <xdr:nvPicPr>
        <xdr:cNvPr id="61" name="Picture 60" descr="142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267200" y="41338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215</xdr:row>
      <xdr:rowOff>0</xdr:rowOff>
    </xdr:from>
    <xdr:to>
      <xdr:col>10</xdr:col>
      <xdr:colOff>152400</xdr:colOff>
      <xdr:row>219</xdr:row>
      <xdr:rowOff>0</xdr:rowOff>
    </xdr:to>
    <xdr:pic>
      <xdr:nvPicPr>
        <xdr:cNvPr id="62" name="Picture 61" descr="142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486400" y="41338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215</xdr:row>
      <xdr:rowOff>0</xdr:rowOff>
    </xdr:from>
    <xdr:to>
      <xdr:col>12</xdr:col>
      <xdr:colOff>152400</xdr:colOff>
      <xdr:row>219</xdr:row>
      <xdr:rowOff>0</xdr:rowOff>
    </xdr:to>
    <xdr:pic>
      <xdr:nvPicPr>
        <xdr:cNvPr id="63" name="Picture 62" descr="142shiny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705600" y="41338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220</xdr:row>
      <xdr:rowOff>0</xdr:rowOff>
    </xdr:from>
    <xdr:to>
      <xdr:col>8</xdr:col>
      <xdr:colOff>152400</xdr:colOff>
      <xdr:row>223</xdr:row>
      <xdr:rowOff>190500</xdr:rowOff>
    </xdr:to>
    <xdr:pic>
      <xdr:nvPicPr>
        <xdr:cNvPr id="64" name="Picture 63" descr="142back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267200" y="42291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220</xdr:row>
      <xdr:rowOff>0</xdr:rowOff>
    </xdr:from>
    <xdr:to>
      <xdr:col>10</xdr:col>
      <xdr:colOff>152400</xdr:colOff>
      <xdr:row>223</xdr:row>
      <xdr:rowOff>190500</xdr:rowOff>
    </xdr:to>
    <xdr:pic>
      <xdr:nvPicPr>
        <xdr:cNvPr id="65" name="Picture 64" descr="142back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486400" y="42291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220</xdr:row>
      <xdr:rowOff>0</xdr:rowOff>
    </xdr:from>
    <xdr:to>
      <xdr:col>12</xdr:col>
      <xdr:colOff>152400</xdr:colOff>
      <xdr:row>223</xdr:row>
      <xdr:rowOff>190500</xdr:rowOff>
    </xdr:to>
    <xdr:pic>
      <xdr:nvPicPr>
        <xdr:cNvPr id="66" name="Picture 65" descr="142backshiny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705600" y="42291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295274</xdr:colOff>
      <xdr:row>225</xdr:row>
      <xdr:rowOff>19050</xdr:rowOff>
    </xdr:from>
    <xdr:to>
      <xdr:col>12</xdr:col>
      <xdr:colOff>609599</xdr:colOff>
      <xdr:row>236</xdr:row>
      <xdr:rowOff>8876</xdr:rowOff>
    </xdr:to>
    <xdr:pic>
      <xdr:nvPicPr>
        <xdr:cNvPr id="67" name="Picture 66" descr="14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781674" y="43291125"/>
          <a:ext cx="2143125" cy="2113901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247</xdr:row>
      <xdr:rowOff>0</xdr:rowOff>
    </xdr:from>
    <xdr:to>
      <xdr:col>8</xdr:col>
      <xdr:colOff>152400</xdr:colOff>
      <xdr:row>251</xdr:row>
      <xdr:rowOff>0</xdr:rowOff>
    </xdr:to>
    <xdr:pic>
      <xdr:nvPicPr>
        <xdr:cNvPr id="68" name="Picture 67" descr="142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267200" y="41338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247</xdr:row>
      <xdr:rowOff>0</xdr:rowOff>
    </xdr:from>
    <xdr:to>
      <xdr:col>10</xdr:col>
      <xdr:colOff>152400</xdr:colOff>
      <xdr:row>251</xdr:row>
      <xdr:rowOff>0</xdr:rowOff>
    </xdr:to>
    <xdr:pic>
      <xdr:nvPicPr>
        <xdr:cNvPr id="69" name="Picture 68" descr="142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486400" y="41338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247</xdr:row>
      <xdr:rowOff>0</xdr:rowOff>
    </xdr:from>
    <xdr:to>
      <xdr:col>12</xdr:col>
      <xdr:colOff>152400</xdr:colOff>
      <xdr:row>251</xdr:row>
      <xdr:rowOff>0</xdr:rowOff>
    </xdr:to>
    <xdr:pic>
      <xdr:nvPicPr>
        <xdr:cNvPr id="70" name="Picture 69" descr="142shiny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705600" y="41338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252</xdr:row>
      <xdr:rowOff>0</xdr:rowOff>
    </xdr:from>
    <xdr:to>
      <xdr:col>8</xdr:col>
      <xdr:colOff>152400</xdr:colOff>
      <xdr:row>255</xdr:row>
      <xdr:rowOff>190500</xdr:rowOff>
    </xdr:to>
    <xdr:pic>
      <xdr:nvPicPr>
        <xdr:cNvPr id="71" name="Picture 70" descr="142back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267200" y="42291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252</xdr:row>
      <xdr:rowOff>0</xdr:rowOff>
    </xdr:from>
    <xdr:to>
      <xdr:col>10</xdr:col>
      <xdr:colOff>152400</xdr:colOff>
      <xdr:row>255</xdr:row>
      <xdr:rowOff>190500</xdr:rowOff>
    </xdr:to>
    <xdr:pic>
      <xdr:nvPicPr>
        <xdr:cNvPr id="72" name="Picture 71" descr="142back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486400" y="42291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252</xdr:row>
      <xdr:rowOff>0</xdr:rowOff>
    </xdr:from>
    <xdr:to>
      <xdr:col>12</xdr:col>
      <xdr:colOff>152400</xdr:colOff>
      <xdr:row>255</xdr:row>
      <xdr:rowOff>190500</xdr:rowOff>
    </xdr:to>
    <xdr:pic>
      <xdr:nvPicPr>
        <xdr:cNvPr id="73" name="Picture 72" descr="142backshiny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705600" y="42291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3093</xdr:row>
      <xdr:rowOff>19050</xdr:rowOff>
    </xdr:from>
    <xdr:to>
      <xdr:col>12</xdr:col>
      <xdr:colOff>600075</xdr:colOff>
      <xdr:row>3103</xdr:row>
      <xdr:rowOff>180975</xdr:rowOff>
    </xdr:to>
    <xdr:pic>
      <xdr:nvPicPr>
        <xdr:cNvPr id="74" name="Picture 73" descr="21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819775" y="628935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3115</xdr:row>
      <xdr:rowOff>0</xdr:rowOff>
    </xdr:from>
    <xdr:to>
      <xdr:col>8</xdr:col>
      <xdr:colOff>152400</xdr:colOff>
      <xdr:row>3119</xdr:row>
      <xdr:rowOff>0</xdr:rowOff>
    </xdr:to>
    <xdr:pic>
      <xdr:nvPicPr>
        <xdr:cNvPr id="75" name="Picture 74" descr="212.pn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267200" y="67094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3115</xdr:row>
      <xdr:rowOff>0</xdr:rowOff>
    </xdr:from>
    <xdr:to>
      <xdr:col>10</xdr:col>
      <xdr:colOff>152400</xdr:colOff>
      <xdr:row>3119</xdr:row>
      <xdr:rowOff>0</xdr:rowOff>
    </xdr:to>
    <xdr:pic>
      <xdr:nvPicPr>
        <xdr:cNvPr id="76" name="Picture 75" descr="212female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486400" y="67094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3120</xdr:row>
      <xdr:rowOff>0</xdr:rowOff>
    </xdr:from>
    <xdr:to>
      <xdr:col>8</xdr:col>
      <xdr:colOff>152400</xdr:colOff>
      <xdr:row>3123</xdr:row>
      <xdr:rowOff>190500</xdr:rowOff>
    </xdr:to>
    <xdr:pic>
      <xdr:nvPicPr>
        <xdr:cNvPr id="77" name="Picture 76" descr="212back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267200" y="68046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3120</xdr:row>
      <xdr:rowOff>0</xdr:rowOff>
    </xdr:from>
    <xdr:to>
      <xdr:col>10</xdr:col>
      <xdr:colOff>152400</xdr:colOff>
      <xdr:row>3123</xdr:row>
      <xdr:rowOff>190500</xdr:rowOff>
    </xdr:to>
    <xdr:pic>
      <xdr:nvPicPr>
        <xdr:cNvPr id="78" name="Picture 77" descr="212back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486400" y="68046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3115</xdr:row>
      <xdr:rowOff>0</xdr:rowOff>
    </xdr:from>
    <xdr:to>
      <xdr:col>12</xdr:col>
      <xdr:colOff>152400</xdr:colOff>
      <xdr:row>3119</xdr:row>
      <xdr:rowOff>0</xdr:rowOff>
    </xdr:to>
    <xdr:pic>
      <xdr:nvPicPr>
        <xdr:cNvPr id="79" name="Picture 78" descr="212shiny.pn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705600" y="67094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3120</xdr:row>
      <xdr:rowOff>0</xdr:rowOff>
    </xdr:from>
    <xdr:to>
      <xdr:col>12</xdr:col>
      <xdr:colOff>152400</xdr:colOff>
      <xdr:row>3123</xdr:row>
      <xdr:rowOff>190500</xdr:rowOff>
    </xdr:to>
    <xdr:pic>
      <xdr:nvPicPr>
        <xdr:cNvPr id="80" name="Picture 79" descr="212backshiny.pn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705600" y="68046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585</xdr:row>
      <xdr:rowOff>19050</xdr:rowOff>
    </xdr:from>
    <xdr:to>
      <xdr:col>12</xdr:col>
      <xdr:colOff>600075</xdr:colOff>
      <xdr:row>595</xdr:row>
      <xdr:rowOff>180975</xdr:rowOff>
    </xdr:to>
    <xdr:pic>
      <xdr:nvPicPr>
        <xdr:cNvPr id="81" name="Picture 80" descr="24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819775" y="563594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0</xdr:colOff>
      <xdr:row>607</xdr:row>
      <xdr:rowOff>0</xdr:rowOff>
    </xdr:from>
    <xdr:to>
      <xdr:col>10</xdr:col>
      <xdr:colOff>152400</xdr:colOff>
      <xdr:row>611</xdr:row>
      <xdr:rowOff>0</xdr:rowOff>
    </xdr:to>
    <xdr:pic>
      <xdr:nvPicPr>
        <xdr:cNvPr id="82" name="Picture 81" descr="242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486400" y="60559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612</xdr:row>
      <xdr:rowOff>0</xdr:rowOff>
    </xdr:from>
    <xdr:to>
      <xdr:col>10</xdr:col>
      <xdr:colOff>152400</xdr:colOff>
      <xdr:row>615</xdr:row>
      <xdr:rowOff>190500</xdr:rowOff>
    </xdr:to>
    <xdr:pic>
      <xdr:nvPicPr>
        <xdr:cNvPr id="83" name="Picture 82" descr="242back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486400" y="61512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607</xdr:row>
      <xdr:rowOff>0</xdr:rowOff>
    </xdr:from>
    <xdr:to>
      <xdr:col>12</xdr:col>
      <xdr:colOff>152400</xdr:colOff>
      <xdr:row>611</xdr:row>
      <xdr:rowOff>0</xdr:rowOff>
    </xdr:to>
    <xdr:pic>
      <xdr:nvPicPr>
        <xdr:cNvPr id="84" name="Picture 83" descr="242shiny.pn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705600" y="60559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612</xdr:row>
      <xdr:rowOff>0</xdr:rowOff>
    </xdr:from>
    <xdr:to>
      <xdr:col>12</xdr:col>
      <xdr:colOff>152400</xdr:colOff>
      <xdr:row>615</xdr:row>
      <xdr:rowOff>190500</xdr:rowOff>
    </xdr:to>
    <xdr:pic>
      <xdr:nvPicPr>
        <xdr:cNvPr id="85" name="Picture 84" descr="242backshiny.pn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6705600" y="61512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257</xdr:row>
      <xdr:rowOff>19050</xdr:rowOff>
    </xdr:from>
    <xdr:to>
      <xdr:col>12</xdr:col>
      <xdr:colOff>590550</xdr:colOff>
      <xdr:row>267</xdr:row>
      <xdr:rowOff>180975</xdr:rowOff>
    </xdr:to>
    <xdr:pic>
      <xdr:nvPicPr>
        <xdr:cNvPr id="86" name="Picture 85" descr="306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810250" y="494442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8</xdr:col>
      <xdr:colOff>152400</xdr:colOff>
      <xdr:row>283</xdr:row>
      <xdr:rowOff>0</xdr:rowOff>
    </xdr:to>
    <xdr:pic>
      <xdr:nvPicPr>
        <xdr:cNvPr id="87" name="Picture 86" descr="306.pn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267200" y="53644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279</xdr:row>
      <xdr:rowOff>0</xdr:rowOff>
    </xdr:from>
    <xdr:to>
      <xdr:col>10</xdr:col>
      <xdr:colOff>152400</xdr:colOff>
      <xdr:row>283</xdr:row>
      <xdr:rowOff>0</xdr:rowOff>
    </xdr:to>
    <xdr:pic>
      <xdr:nvPicPr>
        <xdr:cNvPr id="88" name="Picture 87" descr="306.pn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486400" y="53644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279</xdr:row>
      <xdr:rowOff>0</xdr:rowOff>
    </xdr:from>
    <xdr:to>
      <xdr:col>12</xdr:col>
      <xdr:colOff>152400</xdr:colOff>
      <xdr:row>283</xdr:row>
      <xdr:rowOff>0</xdr:rowOff>
    </xdr:to>
    <xdr:pic>
      <xdr:nvPicPr>
        <xdr:cNvPr id="89" name="Picture 88" descr="306shiny.pn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705600" y="53644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284</xdr:row>
      <xdr:rowOff>0</xdr:rowOff>
    </xdr:from>
    <xdr:to>
      <xdr:col>8</xdr:col>
      <xdr:colOff>152400</xdr:colOff>
      <xdr:row>287</xdr:row>
      <xdr:rowOff>190500</xdr:rowOff>
    </xdr:to>
    <xdr:pic>
      <xdr:nvPicPr>
        <xdr:cNvPr id="90" name="Picture 89" descr="306back.pn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267200" y="54597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284</xdr:row>
      <xdr:rowOff>0</xdr:rowOff>
    </xdr:from>
    <xdr:to>
      <xdr:col>10</xdr:col>
      <xdr:colOff>152400</xdr:colOff>
      <xdr:row>287</xdr:row>
      <xdr:rowOff>190500</xdr:rowOff>
    </xdr:to>
    <xdr:pic>
      <xdr:nvPicPr>
        <xdr:cNvPr id="91" name="Picture 90" descr="306back.pn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486400" y="54597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284</xdr:row>
      <xdr:rowOff>0</xdr:rowOff>
    </xdr:from>
    <xdr:to>
      <xdr:col>12</xdr:col>
      <xdr:colOff>152400</xdr:colOff>
      <xdr:row>287</xdr:row>
      <xdr:rowOff>190500</xdr:rowOff>
    </xdr:to>
    <xdr:pic>
      <xdr:nvPicPr>
        <xdr:cNvPr id="92" name="Picture 91" descr="306backshiny.pn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6705600" y="54597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477</xdr:row>
      <xdr:rowOff>0</xdr:rowOff>
    </xdr:from>
    <xdr:to>
      <xdr:col>12</xdr:col>
      <xdr:colOff>152400</xdr:colOff>
      <xdr:row>481</xdr:row>
      <xdr:rowOff>0</xdr:rowOff>
    </xdr:to>
    <xdr:pic>
      <xdr:nvPicPr>
        <xdr:cNvPr id="97" name="Picture 96" descr="482shiny.png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705600" y="66713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482</xdr:row>
      <xdr:rowOff>0</xdr:rowOff>
    </xdr:from>
    <xdr:to>
      <xdr:col>12</xdr:col>
      <xdr:colOff>152400</xdr:colOff>
      <xdr:row>485</xdr:row>
      <xdr:rowOff>190500</xdr:rowOff>
    </xdr:to>
    <xdr:pic>
      <xdr:nvPicPr>
        <xdr:cNvPr id="98" name="Picture 97" descr="482backshiny.png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705600" y="67665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455</xdr:row>
      <xdr:rowOff>19050</xdr:rowOff>
    </xdr:from>
    <xdr:to>
      <xdr:col>12</xdr:col>
      <xdr:colOff>590550</xdr:colOff>
      <xdr:row>465</xdr:row>
      <xdr:rowOff>180975</xdr:rowOff>
    </xdr:to>
    <xdr:pic>
      <xdr:nvPicPr>
        <xdr:cNvPr id="99" name="Picture 98" descr="482.jpg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810250" y="625125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342900</xdr:colOff>
      <xdr:row>619</xdr:row>
      <xdr:rowOff>19050</xdr:rowOff>
    </xdr:from>
    <xdr:to>
      <xdr:col>13</xdr:col>
      <xdr:colOff>0</xdr:colOff>
      <xdr:row>629</xdr:row>
      <xdr:rowOff>180975</xdr:rowOff>
    </xdr:to>
    <xdr:pic>
      <xdr:nvPicPr>
        <xdr:cNvPr id="100" name="Picture 99" descr="286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829300" y="755808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641</xdr:row>
      <xdr:rowOff>0</xdr:rowOff>
    </xdr:from>
    <xdr:to>
      <xdr:col>8</xdr:col>
      <xdr:colOff>152400</xdr:colOff>
      <xdr:row>645</xdr:row>
      <xdr:rowOff>0</xdr:rowOff>
    </xdr:to>
    <xdr:pic>
      <xdr:nvPicPr>
        <xdr:cNvPr id="101" name="Picture 100" descr="286.png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267200" y="79781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641</xdr:row>
      <xdr:rowOff>0</xdr:rowOff>
    </xdr:from>
    <xdr:to>
      <xdr:col>10</xdr:col>
      <xdr:colOff>152400</xdr:colOff>
      <xdr:row>645</xdr:row>
      <xdr:rowOff>0</xdr:rowOff>
    </xdr:to>
    <xdr:pic>
      <xdr:nvPicPr>
        <xdr:cNvPr id="102" name="Picture 101" descr="286.png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486400" y="79781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646</xdr:row>
      <xdr:rowOff>0</xdr:rowOff>
    </xdr:from>
    <xdr:to>
      <xdr:col>8</xdr:col>
      <xdr:colOff>152400</xdr:colOff>
      <xdr:row>649</xdr:row>
      <xdr:rowOff>190500</xdr:rowOff>
    </xdr:to>
    <xdr:pic>
      <xdr:nvPicPr>
        <xdr:cNvPr id="103" name="Picture 102" descr="286back.png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267200" y="80733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646</xdr:row>
      <xdr:rowOff>0</xdr:rowOff>
    </xdr:from>
    <xdr:to>
      <xdr:col>10</xdr:col>
      <xdr:colOff>152400</xdr:colOff>
      <xdr:row>649</xdr:row>
      <xdr:rowOff>190500</xdr:rowOff>
    </xdr:to>
    <xdr:pic>
      <xdr:nvPicPr>
        <xdr:cNvPr id="104" name="Picture 103" descr="286back.png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486400" y="80733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641</xdr:row>
      <xdr:rowOff>0</xdr:rowOff>
    </xdr:from>
    <xdr:to>
      <xdr:col>12</xdr:col>
      <xdr:colOff>152400</xdr:colOff>
      <xdr:row>645</xdr:row>
      <xdr:rowOff>0</xdr:rowOff>
    </xdr:to>
    <xdr:pic>
      <xdr:nvPicPr>
        <xdr:cNvPr id="105" name="Picture 104" descr="286shiny.png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705600" y="79781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646</xdr:row>
      <xdr:rowOff>0</xdr:rowOff>
    </xdr:from>
    <xdr:to>
      <xdr:col>12</xdr:col>
      <xdr:colOff>152400</xdr:colOff>
      <xdr:row>649</xdr:row>
      <xdr:rowOff>190500</xdr:rowOff>
    </xdr:to>
    <xdr:pic>
      <xdr:nvPicPr>
        <xdr:cNvPr id="106" name="Picture 105" descr="286backshiny.png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6705600" y="80733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651</xdr:row>
      <xdr:rowOff>19050</xdr:rowOff>
    </xdr:from>
    <xdr:to>
      <xdr:col>12</xdr:col>
      <xdr:colOff>600075</xdr:colOff>
      <xdr:row>661</xdr:row>
      <xdr:rowOff>180975</xdr:rowOff>
    </xdr:to>
    <xdr:pic>
      <xdr:nvPicPr>
        <xdr:cNvPr id="107" name="Picture 106" descr="437.jpg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819775" y="817340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477</xdr:row>
      <xdr:rowOff>0</xdr:rowOff>
    </xdr:from>
    <xdr:to>
      <xdr:col>9</xdr:col>
      <xdr:colOff>152400</xdr:colOff>
      <xdr:row>481</xdr:row>
      <xdr:rowOff>0</xdr:rowOff>
    </xdr:to>
    <xdr:pic>
      <xdr:nvPicPr>
        <xdr:cNvPr id="108" name="Picture 107" descr="482.png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876800" y="66713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482</xdr:row>
      <xdr:rowOff>0</xdr:rowOff>
    </xdr:from>
    <xdr:to>
      <xdr:col>9</xdr:col>
      <xdr:colOff>152400</xdr:colOff>
      <xdr:row>485</xdr:row>
      <xdr:rowOff>190500</xdr:rowOff>
    </xdr:to>
    <xdr:pic>
      <xdr:nvPicPr>
        <xdr:cNvPr id="109" name="Picture 108" descr="482back.png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876800" y="67665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443</xdr:row>
      <xdr:rowOff>0</xdr:rowOff>
    </xdr:from>
    <xdr:to>
      <xdr:col>9</xdr:col>
      <xdr:colOff>152400</xdr:colOff>
      <xdr:row>447</xdr:row>
      <xdr:rowOff>0</xdr:rowOff>
    </xdr:to>
    <xdr:pic>
      <xdr:nvPicPr>
        <xdr:cNvPr id="110" name="Picture 109" descr="493.pn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876800" y="60178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448</xdr:row>
      <xdr:rowOff>0</xdr:rowOff>
    </xdr:from>
    <xdr:to>
      <xdr:col>9</xdr:col>
      <xdr:colOff>152400</xdr:colOff>
      <xdr:row>451</xdr:row>
      <xdr:rowOff>190500</xdr:rowOff>
    </xdr:to>
    <xdr:pic>
      <xdr:nvPicPr>
        <xdr:cNvPr id="111" name="Picture 110" descr="493back.pn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4876800" y="61131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673</xdr:row>
      <xdr:rowOff>0</xdr:rowOff>
    </xdr:from>
    <xdr:to>
      <xdr:col>9</xdr:col>
      <xdr:colOff>152400</xdr:colOff>
      <xdr:row>677</xdr:row>
      <xdr:rowOff>0</xdr:rowOff>
    </xdr:to>
    <xdr:pic>
      <xdr:nvPicPr>
        <xdr:cNvPr id="112" name="Picture 111" descr="437.png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4876800" y="859345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678</xdr:row>
      <xdr:rowOff>0</xdr:rowOff>
    </xdr:from>
    <xdr:to>
      <xdr:col>9</xdr:col>
      <xdr:colOff>152400</xdr:colOff>
      <xdr:row>681</xdr:row>
      <xdr:rowOff>190500</xdr:rowOff>
    </xdr:to>
    <xdr:pic>
      <xdr:nvPicPr>
        <xdr:cNvPr id="113" name="Picture 112" descr="437back.png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876800" y="868870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673</xdr:row>
      <xdr:rowOff>0</xdr:rowOff>
    </xdr:from>
    <xdr:to>
      <xdr:col>12</xdr:col>
      <xdr:colOff>152400</xdr:colOff>
      <xdr:row>677</xdr:row>
      <xdr:rowOff>0</xdr:rowOff>
    </xdr:to>
    <xdr:pic>
      <xdr:nvPicPr>
        <xdr:cNvPr id="114" name="Picture 113" descr="437shiny.png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6705600" y="859345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678</xdr:row>
      <xdr:rowOff>0</xdr:rowOff>
    </xdr:from>
    <xdr:to>
      <xdr:col>12</xdr:col>
      <xdr:colOff>152400</xdr:colOff>
      <xdr:row>681</xdr:row>
      <xdr:rowOff>190500</xdr:rowOff>
    </xdr:to>
    <xdr:pic>
      <xdr:nvPicPr>
        <xdr:cNvPr id="115" name="Picture 114" descr="437back shiny.png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6705600" y="868870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1155</xdr:row>
      <xdr:rowOff>9525</xdr:rowOff>
    </xdr:from>
    <xdr:to>
      <xdr:col>12</xdr:col>
      <xdr:colOff>600075</xdr:colOff>
      <xdr:row>1165</xdr:row>
      <xdr:rowOff>171450</xdr:rowOff>
    </xdr:to>
    <xdr:pic>
      <xdr:nvPicPr>
        <xdr:cNvPr id="116" name="Picture 115" descr="395.jpg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819775" y="88258650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1177</xdr:row>
      <xdr:rowOff>0</xdr:rowOff>
    </xdr:from>
    <xdr:to>
      <xdr:col>8</xdr:col>
      <xdr:colOff>152400</xdr:colOff>
      <xdr:row>1181</xdr:row>
      <xdr:rowOff>0</xdr:rowOff>
    </xdr:to>
    <xdr:pic>
      <xdr:nvPicPr>
        <xdr:cNvPr id="117" name="Picture 116" descr="395.pn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267200" y="92468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1177</xdr:row>
      <xdr:rowOff>0</xdr:rowOff>
    </xdr:from>
    <xdr:to>
      <xdr:col>10</xdr:col>
      <xdr:colOff>152400</xdr:colOff>
      <xdr:row>1181</xdr:row>
      <xdr:rowOff>0</xdr:rowOff>
    </xdr:to>
    <xdr:pic>
      <xdr:nvPicPr>
        <xdr:cNvPr id="118" name="Picture 117" descr="395.pn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486400" y="92468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1182</xdr:row>
      <xdr:rowOff>0</xdr:rowOff>
    </xdr:from>
    <xdr:to>
      <xdr:col>8</xdr:col>
      <xdr:colOff>152400</xdr:colOff>
      <xdr:row>1185</xdr:row>
      <xdr:rowOff>190500</xdr:rowOff>
    </xdr:to>
    <xdr:pic>
      <xdr:nvPicPr>
        <xdr:cNvPr id="119" name="Picture 118" descr="395back.png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267200" y="93421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1182</xdr:row>
      <xdr:rowOff>0</xdr:rowOff>
    </xdr:from>
    <xdr:to>
      <xdr:col>10</xdr:col>
      <xdr:colOff>152400</xdr:colOff>
      <xdr:row>1185</xdr:row>
      <xdr:rowOff>190500</xdr:rowOff>
    </xdr:to>
    <xdr:pic>
      <xdr:nvPicPr>
        <xdr:cNvPr id="120" name="Picture 119" descr="395back.png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486400" y="93421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1177</xdr:row>
      <xdr:rowOff>0</xdr:rowOff>
    </xdr:from>
    <xdr:to>
      <xdr:col>12</xdr:col>
      <xdr:colOff>152400</xdr:colOff>
      <xdr:row>1181</xdr:row>
      <xdr:rowOff>0</xdr:rowOff>
    </xdr:to>
    <xdr:pic>
      <xdr:nvPicPr>
        <xdr:cNvPr id="121" name="Picture 120" descr="395shiny.pn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705600" y="92468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1182</xdr:row>
      <xdr:rowOff>0</xdr:rowOff>
    </xdr:from>
    <xdr:to>
      <xdr:col>12</xdr:col>
      <xdr:colOff>152400</xdr:colOff>
      <xdr:row>1185</xdr:row>
      <xdr:rowOff>190500</xdr:rowOff>
    </xdr:to>
    <xdr:pic>
      <xdr:nvPicPr>
        <xdr:cNvPr id="122" name="Picture 121" descr="395backshiny.png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6705600" y="93421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1455</xdr:row>
      <xdr:rowOff>19050</xdr:rowOff>
    </xdr:from>
    <xdr:to>
      <xdr:col>12</xdr:col>
      <xdr:colOff>590550</xdr:colOff>
      <xdr:row>1465</xdr:row>
      <xdr:rowOff>180975</xdr:rowOff>
    </xdr:to>
    <xdr:pic>
      <xdr:nvPicPr>
        <xdr:cNvPr id="123" name="Picture 122" descr="383.jpg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810250" y="1013364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1477</xdr:row>
      <xdr:rowOff>0</xdr:rowOff>
    </xdr:from>
    <xdr:to>
      <xdr:col>9</xdr:col>
      <xdr:colOff>152400</xdr:colOff>
      <xdr:row>1481</xdr:row>
      <xdr:rowOff>0</xdr:rowOff>
    </xdr:to>
    <xdr:pic>
      <xdr:nvPicPr>
        <xdr:cNvPr id="124" name="Picture 123" descr="383.png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876800" y="105537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1482</xdr:row>
      <xdr:rowOff>0</xdr:rowOff>
    </xdr:from>
    <xdr:to>
      <xdr:col>9</xdr:col>
      <xdr:colOff>152400</xdr:colOff>
      <xdr:row>1485</xdr:row>
      <xdr:rowOff>190500</xdr:rowOff>
    </xdr:to>
    <xdr:pic>
      <xdr:nvPicPr>
        <xdr:cNvPr id="125" name="Picture 124" descr="383back.png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4876800" y="106489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1477</xdr:row>
      <xdr:rowOff>0</xdr:rowOff>
    </xdr:from>
    <xdr:to>
      <xdr:col>12</xdr:col>
      <xdr:colOff>152400</xdr:colOff>
      <xdr:row>1481</xdr:row>
      <xdr:rowOff>0</xdr:rowOff>
    </xdr:to>
    <xdr:pic>
      <xdr:nvPicPr>
        <xdr:cNvPr id="126" name="Picture 125" descr="383shiny.png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6705600" y="105537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1482</xdr:row>
      <xdr:rowOff>0</xdr:rowOff>
    </xdr:from>
    <xdr:to>
      <xdr:col>12</xdr:col>
      <xdr:colOff>152400</xdr:colOff>
      <xdr:row>1485</xdr:row>
      <xdr:rowOff>190500</xdr:rowOff>
    </xdr:to>
    <xdr:pic>
      <xdr:nvPicPr>
        <xdr:cNvPr id="127" name="Picture 126" descr="383backshiny.png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6705600" y="106489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1959</xdr:row>
      <xdr:rowOff>19050</xdr:rowOff>
    </xdr:from>
    <xdr:to>
      <xdr:col>13</xdr:col>
      <xdr:colOff>0</xdr:colOff>
      <xdr:row>1969</xdr:row>
      <xdr:rowOff>180975</xdr:rowOff>
    </xdr:to>
    <xdr:pic>
      <xdr:nvPicPr>
        <xdr:cNvPr id="128" name="Picture 127" descr="382.jpg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829300" y="1078706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1981</xdr:row>
      <xdr:rowOff>0</xdr:rowOff>
    </xdr:from>
    <xdr:to>
      <xdr:col>9</xdr:col>
      <xdr:colOff>152400</xdr:colOff>
      <xdr:row>1985</xdr:row>
      <xdr:rowOff>0</xdr:rowOff>
    </xdr:to>
    <xdr:pic>
      <xdr:nvPicPr>
        <xdr:cNvPr id="129" name="Picture 128" descr="382.png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876800" y="112071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1986</xdr:row>
      <xdr:rowOff>0</xdr:rowOff>
    </xdr:from>
    <xdr:to>
      <xdr:col>9</xdr:col>
      <xdr:colOff>152400</xdr:colOff>
      <xdr:row>1989</xdr:row>
      <xdr:rowOff>190500</xdr:rowOff>
    </xdr:to>
    <xdr:pic>
      <xdr:nvPicPr>
        <xdr:cNvPr id="130" name="Picture 129" descr="382back.png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876800" y="113023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1981</xdr:row>
      <xdr:rowOff>0</xdr:rowOff>
    </xdr:from>
    <xdr:to>
      <xdr:col>12</xdr:col>
      <xdr:colOff>152400</xdr:colOff>
      <xdr:row>1985</xdr:row>
      <xdr:rowOff>0</xdr:rowOff>
    </xdr:to>
    <xdr:pic>
      <xdr:nvPicPr>
        <xdr:cNvPr id="131" name="Picture 130" descr="382shiny.png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6705600" y="112071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1986</xdr:row>
      <xdr:rowOff>0</xdr:rowOff>
    </xdr:from>
    <xdr:to>
      <xdr:col>12</xdr:col>
      <xdr:colOff>152400</xdr:colOff>
      <xdr:row>1989</xdr:row>
      <xdr:rowOff>190500</xdr:rowOff>
    </xdr:to>
    <xdr:pic>
      <xdr:nvPicPr>
        <xdr:cNvPr id="132" name="Picture 131" descr="382backshiny.png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6705600" y="113023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3901</xdr:row>
      <xdr:rowOff>19050</xdr:rowOff>
    </xdr:from>
    <xdr:to>
      <xdr:col>13</xdr:col>
      <xdr:colOff>0</xdr:colOff>
      <xdr:row>3911</xdr:row>
      <xdr:rowOff>180975</xdr:rowOff>
    </xdr:to>
    <xdr:pic>
      <xdr:nvPicPr>
        <xdr:cNvPr id="133" name="Picture 132" descr="365.jpg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5829300" y="1274730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3923</xdr:row>
      <xdr:rowOff>0</xdr:rowOff>
    </xdr:from>
    <xdr:to>
      <xdr:col>8</xdr:col>
      <xdr:colOff>152400</xdr:colOff>
      <xdr:row>3927</xdr:row>
      <xdr:rowOff>0</xdr:rowOff>
    </xdr:to>
    <xdr:pic>
      <xdr:nvPicPr>
        <xdr:cNvPr id="134" name="Picture 133" descr="365.png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267200" y="131673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3923</xdr:row>
      <xdr:rowOff>0</xdr:rowOff>
    </xdr:from>
    <xdr:to>
      <xdr:col>10</xdr:col>
      <xdr:colOff>152400</xdr:colOff>
      <xdr:row>3927</xdr:row>
      <xdr:rowOff>0</xdr:rowOff>
    </xdr:to>
    <xdr:pic>
      <xdr:nvPicPr>
        <xdr:cNvPr id="135" name="Picture 134" descr="365.png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486400" y="131673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3928</xdr:row>
      <xdr:rowOff>0</xdr:rowOff>
    </xdr:from>
    <xdr:to>
      <xdr:col>8</xdr:col>
      <xdr:colOff>152400</xdr:colOff>
      <xdr:row>3931</xdr:row>
      <xdr:rowOff>190500</xdr:rowOff>
    </xdr:to>
    <xdr:pic>
      <xdr:nvPicPr>
        <xdr:cNvPr id="136" name="Picture 135" descr="365back.png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267200" y="132626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3928</xdr:row>
      <xdr:rowOff>0</xdr:rowOff>
    </xdr:from>
    <xdr:to>
      <xdr:col>10</xdr:col>
      <xdr:colOff>152400</xdr:colOff>
      <xdr:row>3931</xdr:row>
      <xdr:rowOff>190500</xdr:rowOff>
    </xdr:to>
    <xdr:pic>
      <xdr:nvPicPr>
        <xdr:cNvPr id="137" name="Picture 136" descr="365back.png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486400" y="132626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3923</xdr:row>
      <xdr:rowOff>0</xdr:rowOff>
    </xdr:from>
    <xdr:to>
      <xdr:col>12</xdr:col>
      <xdr:colOff>152400</xdr:colOff>
      <xdr:row>3927</xdr:row>
      <xdr:rowOff>0</xdr:rowOff>
    </xdr:to>
    <xdr:pic>
      <xdr:nvPicPr>
        <xdr:cNvPr id="138" name="Picture 137" descr="365shiny.png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6705600" y="131673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3928</xdr:row>
      <xdr:rowOff>0</xdr:rowOff>
    </xdr:from>
    <xdr:to>
      <xdr:col>12</xdr:col>
      <xdr:colOff>152400</xdr:colOff>
      <xdr:row>3931</xdr:row>
      <xdr:rowOff>190500</xdr:rowOff>
    </xdr:to>
    <xdr:pic>
      <xdr:nvPicPr>
        <xdr:cNvPr id="139" name="Picture 138" descr="365backshiny.png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705600" y="132626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4003</xdr:row>
      <xdr:rowOff>19050</xdr:rowOff>
    </xdr:from>
    <xdr:to>
      <xdr:col>12</xdr:col>
      <xdr:colOff>600075</xdr:colOff>
      <xdr:row>4013</xdr:row>
      <xdr:rowOff>180975</xdr:rowOff>
    </xdr:to>
    <xdr:pic>
      <xdr:nvPicPr>
        <xdr:cNvPr id="140" name="Picture 139" descr="265.jpg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819775" y="1340072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4025</xdr:row>
      <xdr:rowOff>0</xdr:rowOff>
    </xdr:from>
    <xdr:to>
      <xdr:col>8</xdr:col>
      <xdr:colOff>152400</xdr:colOff>
      <xdr:row>4029</xdr:row>
      <xdr:rowOff>0</xdr:rowOff>
    </xdr:to>
    <xdr:pic>
      <xdr:nvPicPr>
        <xdr:cNvPr id="141" name="Picture 140" descr="265.png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4267200" y="138207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4025</xdr:row>
      <xdr:rowOff>0</xdr:rowOff>
    </xdr:from>
    <xdr:to>
      <xdr:col>10</xdr:col>
      <xdr:colOff>152400</xdr:colOff>
      <xdr:row>4029</xdr:row>
      <xdr:rowOff>0</xdr:rowOff>
    </xdr:to>
    <xdr:pic>
      <xdr:nvPicPr>
        <xdr:cNvPr id="142" name="Picture 141" descr="265.png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486400" y="138207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4030</xdr:row>
      <xdr:rowOff>0</xdr:rowOff>
    </xdr:from>
    <xdr:to>
      <xdr:col>8</xdr:col>
      <xdr:colOff>152400</xdr:colOff>
      <xdr:row>4033</xdr:row>
      <xdr:rowOff>190500</xdr:rowOff>
    </xdr:to>
    <xdr:pic>
      <xdr:nvPicPr>
        <xdr:cNvPr id="143" name="Picture 142" descr="265back.png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4267200" y="139160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4030</xdr:row>
      <xdr:rowOff>0</xdr:rowOff>
    </xdr:from>
    <xdr:to>
      <xdr:col>10</xdr:col>
      <xdr:colOff>152400</xdr:colOff>
      <xdr:row>4033</xdr:row>
      <xdr:rowOff>190500</xdr:rowOff>
    </xdr:to>
    <xdr:pic>
      <xdr:nvPicPr>
        <xdr:cNvPr id="144" name="Picture 143" descr="265back.png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86400" y="139160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4025</xdr:row>
      <xdr:rowOff>0</xdr:rowOff>
    </xdr:from>
    <xdr:to>
      <xdr:col>12</xdr:col>
      <xdr:colOff>152400</xdr:colOff>
      <xdr:row>4029</xdr:row>
      <xdr:rowOff>0</xdr:rowOff>
    </xdr:to>
    <xdr:pic>
      <xdr:nvPicPr>
        <xdr:cNvPr id="145" name="Picture 144" descr="265shiny.png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6705600" y="138207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4030</xdr:row>
      <xdr:rowOff>0</xdr:rowOff>
    </xdr:from>
    <xdr:to>
      <xdr:col>12</xdr:col>
      <xdr:colOff>152400</xdr:colOff>
      <xdr:row>4033</xdr:row>
      <xdr:rowOff>190500</xdr:rowOff>
    </xdr:to>
    <xdr:pic>
      <xdr:nvPicPr>
        <xdr:cNvPr id="146" name="Picture 145" descr="265backshiny.png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6705600" y="139160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685</xdr:row>
      <xdr:rowOff>19050</xdr:rowOff>
    </xdr:from>
    <xdr:to>
      <xdr:col>12</xdr:col>
      <xdr:colOff>600075</xdr:colOff>
      <xdr:row>695</xdr:row>
      <xdr:rowOff>180975</xdr:rowOff>
    </xdr:to>
    <xdr:pic>
      <xdr:nvPicPr>
        <xdr:cNvPr id="147" name="Picture 146" descr="251.jpg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819775" y="882681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707</xdr:row>
      <xdr:rowOff>0</xdr:rowOff>
    </xdr:from>
    <xdr:to>
      <xdr:col>9</xdr:col>
      <xdr:colOff>152400</xdr:colOff>
      <xdr:row>711</xdr:row>
      <xdr:rowOff>0</xdr:rowOff>
    </xdr:to>
    <xdr:pic>
      <xdr:nvPicPr>
        <xdr:cNvPr id="148" name="Picture 147" descr="251.png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4876800" y="92468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712</xdr:row>
      <xdr:rowOff>0</xdr:rowOff>
    </xdr:from>
    <xdr:to>
      <xdr:col>9</xdr:col>
      <xdr:colOff>152400</xdr:colOff>
      <xdr:row>715</xdr:row>
      <xdr:rowOff>190500</xdr:rowOff>
    </xdr:to>
    <xdr:pic>
      <xdr:nvPicPr>
        <xdr:cNvPr id="149" name="Picture 148" descr="251back.png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4876800" y="93421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707</xdr:row>
      <xdr:rowOff>0</xdr:rowOff>
    </xdr:from>
    <xdr:to>
      <xdr:col>12</xdr:col>
      <xdr:colOff>152400</xdr:colOff>
      <xdr:row>711</xdr:row>
      <xdr:rowOff>0</xdr:rowOff>
    </xdr:to>
    <xdr:pic>
      <xdr:nvPicPr>
        <xdr:cNvPr id="150" name="Picture 149" descr="251shiny.png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6705600" y="92468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712</xdr:row>
      <xdr:rowOff>0</xdr:rowOff>
    </xdr:from>
    <xdr:to>
      <xdr:col>12</xdr:col>
      <xdr:colOff>152400</xdr:colOff>
      <xdr:row>715</xdr:row>
      <xdr:rowOff>190500</xdr:rowOff>
    </xdr:to>
    <xdr:pic>
      <xdr:nvPicPr>
        <xdr:cNvPr id="151" name="Picture 150" descr="251backshiny.png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6705600" y="93421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851</xdr:row>
      <xdr:rowOff>19050</xdr:rowOff>
    </xdr:from>
    <xdr:to>
      <xdr:col>12</xdr:col>
      <xdr:colOff>600075</xdr:colOff>
      <xdr:row>861</xdr:row>
      <xdr:rowOff>180975</xdr:rowOff>
    </xdr:to>
    <xdr:pic>
      <xdr:nvPicPr>
        <xdr:cNvPr id="152" name="Picture 151" descr="488.jpg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819775" y="948023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0</xdr:colOff>
      <xdr:row>873</xdr:row>
      <xdr:rowOff>0</xdr:rowOff>
    </xdr:from>
    <xdr:to>
      <xdr:col>10</xdr:col>
      <xdr:colOff>152400</xdr:colOff>
      <xdr:row>877</xdr:row>
      <xdr:rowOff>0</xdr:rowOff>
    </xdr:to>
    <xdr:pic>
      <xdr:nvPicPr>
        <xdr:cNvPr id="153" name="Picture 152" descr="488.png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486400" y="99002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878</xdr:row>
      <xdr:rowOff>0</xdr:rowOff>
    </xdr:from>
    <xdr:to>
      <xdr:col>10</xdr:col>
      <xdr:colOff>152400</xdr:colOff>
      <xdr:row>881</xdr:row>
      <xdr:rowOff>190500</xdr:rowOff>
    </xdr:to>
    <xdr:pic>
      <xdr:nvPicPr>
        <xdr:cNvPr id="154" name="Picture 153" descr="488back.png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486400" y="99955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873</xdr:row>
      <xdr:rowOff>0</xdr:rowOff>
    </xdr:from>
    <xdr:to>
      <xdr:col>12</xdr:col>
      <xdr:colOff>152400</xdr:colOff>
      <xdr:row>877</xdr:row>
      <xdr:rowOff>0</xdr:rowOff>
    </xdr:to>
    <xdr:pic>
      <xdr:nvPicPr>
        <xdr:cNvPr id="155" name="Picture 154" descr="488shiny.png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6705600" y="99002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878</xdr:row>
      <xdr:rowOff>0</xdr:rowOff>
    </xdr:from>
    <xdr:to>
      <xdr:col>12</xdr:col>
      <xdr:colOff>152400</xdr:colOff>
      <xdr:row>881</xdr:row>
      <xdr:rowOff>190500</xdr:rowOff>
    </xdr:to>
    <xdr:pic>
      <xdr:nvPicPr>
        <xdr:cNvPr id="156" name="Picture 155" descr="488backshiny.png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6705600" y="99955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953</xdr:row>
      <xdr:rowOff>9525</xdr:rowOff>
    </xdr:from>
    <xdr:to>
      <xdr:col>12</xdr:col>
      <xdr:colOff>600075</xdr:colOff>
      <xdr:row>963</xdr:row>
      <xdr:rowOff>171450</xdr:rowOff>
    </xdr:to>
    <xdr:pic>
      <xdr:nvPicPr>
        <xdr:cNvPr id="157" name="Picture 156" descr="149.jpg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819775" y="101326950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975</xdr:row>
      <xdr:rowOff>0</xdr:rowOff>
    </xdr:from>
    <xdr:to>
      <xdr:col>8</xdr:col>
      <xdr:colOff>152400</xdr:colOff>
      <xdr:row>979</xdr:row>
      <xdr:rowOff>0</xdr:rowOff>
    </xdr:to>
    <xdr:pic>
      <xdr:nvPicPr>
        <xdr:cNvPr id="158" name="Picture 157" descr="149.png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4267200" y="105537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975</xdr:row>
      <xdr:rowOff>0</xdr:rowOff>
    </xdr:from>
    <xdr:to>
      <xdr:col>10</xdr:col>
      <xdr:colOff>152400</xdr:colOff>
      <xdr:row>979</xdr:row>
      <xdr:rowOff>0</xdr:rowOff>
    </xdr:to>
    <xdr:pic>
      <xdr:nvPicPr>
        <xdr:cNvPr id="159" name="Picture 158" descr="149.png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486400" y="105537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980</xdr:row>
      <xdr:rowOff>0</xdr:rowOff>
    </xdr:from>
    <xdr:to>
      <xdr:col>8</xdr:col>
      <xdr:colOff>152400</xdr:colOff>
      <xdr:row>983</xdr:row>
      <xdr:rowOff>190500</xdr:rowOff>
    </xdr:to>
    <xdr:pic>
      <xdr:nvPicPr>
        <xdr:cNvPr id="160" name="Picture 159" descr="149back.png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4267200" y="106489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980</xdr:row>
      <xdr:rowOff>0</xdr:rowOff>
    </xdr:from>
    <xdr:to>
      <xdr:col>10</xdr:col>
      <xdr:colOff>152400</xdr:colOff>
      <xdr:row>983</xdr:row>
      <xdr:rowOff>190500</xdr:rowOff>
    </xdr:to>
    <xdr:pic>
      <xdr:nvPicPr>
        <xdr:cNvPr id="161" name="Picture 160" descr="149back.png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5486400" y="106489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975</xdr:row>
      <xdr:rowOff>0</xdr:rowOff>
    </xdr:from>
    <xdr:to>
      <xdr:col>12</xdr:col>
      <xdr:colOff>152400</xdr:colOff>
      <xdr:row>979</xdr:row>
      <xdr:rowOff>0</xdr:rowOff>
    </xdr:to>
    <xdr:pic>
      <xdr:nvPicPr>
        <xdr:cNvPr id="162" name="Picture 161" descr="149shiny.png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6705600" y="105537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980</xdr:row>
      <xdr:rowOff>0</xdr:rowOff>
    </xdr:from>
    <xdr:to>
      <xdr:col>12</xdr:col>
      <xdr:colOff>152400</xdr:colOff>
      <xdr:row>983</xdr:row>
      <xdr:rowOff>190500</xdr:rowOff>
    </xdr:to>
    <xdr:pic>
      <xdr:nvPicPr>
        <xdr:cNvPr id="163" name="Picture 162" descr="149backshiny.pn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6705600" y="106489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1087</xdr:row>
      <xdr:rowOff>9525</xdr:rowOff>
    </xdr:from>
    <xdr:to>
      <xdr:col>12</xdr:col>
      <xdr:colOff>600075</xdr:colOff>
      <xdr:row>1097</xdr:row>
      <xdr:rowOff>171450</xdr:rowOff>
    </xdr:to>
    <xdr:pic>
      <xdr:nvPicPr>
        <xdr:cNvPr id="164" name="Picture 163" descr="477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819775" y="107861100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1109</xdr:row>
      <xdr:rowOff>0</xdr:rowOff>
    </xdr:from>
    <xdr:to>
      <xdr:col>8</xdr:col>
      <xdr:colOff>152400</xdr:colOff>
      <xdr:row>1113</xdr:row>
      <xdr:rowOff>0</xdr:rowOff>
    </xdr:to>
    <xdr:pic>
      <xdr:nvPicPr>
        <xdr:cNvPr id="165" name="Picture 164" descr="477.pn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4267200" y="112071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1109</xdr:row>
      <xdr:rowOff>0</xdr:rowOff>
    </xdr:from>
    <xdr:to>
      <xdr:col>10</xdr:col>
      <xdr:colOff>152400</xdr:colOff>
      <xdr:row>1113</xdr:row>
      <xdr:rowOff>0</xdr:rowOff>
    </xdr:to>
    <xdr:pic>
      <xdr:nvPicPr>
        <xdr:cNvPr id="166" name="Picture 165" descr="477.pn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486400" y="112071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1114</xdr:row>
      <xdr:rowOff>0</xdr:rowOff>
    </xdr:from>
    <xdr:to>
      <xdr:col>8</xdr:col>
      <xdr:colOff>152400</xdr:colOff>
      <xdr:row>1117</xdr:row>
      <xdr:rowOff>190500</xdr:rowOff>
    </xdr:to>
    <xdr:pic>
      <xdr:nvPicPr>
        <xdr:cNvPr id="167" name="Picture 166" descr="477back.pn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4267200" y="113023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1114</xdr:row>
      <xdr:rowOff>0</xdr:rowOff>
    </xdr:from>
    <xdr:to>
      <xdr:col>10</xdr:col>
      <xdr:colOff>152400</xdr:colOff>
      <xdr:row>1117</xdr:row>
      <xdr:rowOff>190500</xdr:rowOff>
    </xdr:to>
    <xdr:pic>
      <xdr:nvPicPr>
        <xdr:cNvPr id="168" name="Picture 167" descr="477back.pn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5486400" y="113023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1109</xdr:row>
      <xdr:rowOff>0</xdr:rowOff>
    </xdr:from>
    <xdr:to>
      <xdr:col>12</xdr:col>
      <xdr:colOff>152400</xdr:colOff>
      <xdr:row>1113</xdr:row>
      <xdr:rowOff>0</xdr:rowOff>
    </xdr:to>
    <xdr:pic>
      <xdr:nvPicPr>
        <xdr:cNvPr id="169" name="Picture 168" descr="477shiny.pn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6705600" y="112071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1114</xdr:row>
      <xdr:rowOff>0</xdr:rowOff>
    </xdr:from>
    <xdr:to>
      <xdr:col>12</xdr:col>
      <xdr:colOff>152400</xdr:colOff>
      <xdr:row>1117</xdr:row>
      <xdr:rowOff>190500</xdr:rowOff>
    </xdr:to>
    <xdr:pic>
      <xdr:nvPicPr>
        <xdr:cNvPr id="170" name="Picture 169" descr="477backshiny.png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6705600" y="113023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1121</xdr:row>
      <xdr:rowOff>9525</xdr:rowOff>
    </xdr:from>
    <xdr:to>
      <xdr:col>12</xdr:col>
      <xdr:colOff>600075</xdr:colOff>
      <xdr:row>1131</xdr:row>
      <xdr:rowOff>171450</xdr:rowOff>
    </xdr:to>
    <xdr:pic>
      <xdr:nvPicPr>
        <xdr:cNvPr id="171" name="Picture 170" descr="466.jpg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819775" y="114395250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1143</xdr:row>
      <xdr:rowOff>0</xdr:rowOff>
    </xdr:from>
    <xdr:to>
      <xdr:col>8</xdr:col>
      <xdr:colOff>152400</xdr:colOff>
      <xdr:row>1147</xdr:row>
      <xdr:rowOff>0</xdr:rowOff>
    </xdr:to>
    <xdr:pic>
      <xdr:nvPicPr>
        <xdr:cNvPr id="172" name="Picture 171" descr="466.pn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4267200" y="118605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1143</xdr:row>
      <xdr:rowOff>0</xdr:rowOff>
    </xdr:from>
    <xdr:to>
      <xdr:col>10</xdr:col>
      <xdr:colOff>152400</xdr:colOff>
      <xdr:row>1147</xdr:row>
      <xdr:rowOff>0</xdr:rowOff>
    </xdr:to>
    <xdr:pic>
      <xdr:nvPicPr>
        <xdr:cNvPr id="173" name="Picture 172" descr="466.pn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486400" y="118605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1148</xdr:row>
      <xdr:rowOff>0</xdr:rowOff>
    </xdr:from>
    <xdr:to>
      <xdr:col>8</xdr:col>
      <xdr:colOff>152400</xdr:colOff>
      <xdr:row>1151</xdr:row>
      <xdr:rowOff>190500</xdr:rowOff>
    </xdr:to>
    <xdr:pic>
      <xdr:nvPicPr>
        <xdr:cNvPr id="174" name="Picture 173" descr="466back.pn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4267200" y="119557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1148</xdr:row>
      <xdr:rowOff>0</xdr:rowOff>
    </xdr:from>
    <xdr:to>
      <xdr:col>10</xdr:col>
      <xdr:colOff>152400</xdr:colOff>
      <xdr:row>1151</xdr:row>
      <xdr:rowOff>190500</xdr:rowOff>
    </xdr:to>
    <xdr:pic>
      <xdr:nvPicPr>
        <xdr:cNvPr id="175" name="Picture 174" descr="466back.pn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486400" y="119557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1143</xdr:row>
      <xdr:rowOff>0</xdr:rowOff>
    </xdr:from>
    <xdr:to>
      <xdr:col>12</xdr:col>
      <xdr:colOff>152400</xdr:colOff>
      <xdr:row>1147</xdr:row>
      <xdr:rowOff>0</xdr:rowOff>
    </xdr:to>
    <xdr:pic>
      <xdr:nvPicPr>
        <xdr:cNvPr id="176" name="Picture 175" descr="466shiny.png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6705600" y="118605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1148</xdr:row>
      <xdr:rowOff>0</xdr:rowOff>
    </xdr:from>
    <xdr:to>
      <xdr:col>12</xdr:col>
      <xdr:colOff>152400</xdr:colOff>
      <xdr:row>1151</xdr:row>
      <xdr:rowOff>190500</xdr:rowOff>
    </xdr:to>
    <xdr:pic>
      <xdr:nvPicPr>
        <xdr:cNvPr id="177" name="Picture 176" descr="466backshiny.png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6705600" y="119557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1223</xdr:row>
      <xdr:rowOff>9525</xdr:rowOff>
    </xdr:from>
    <xdr:to>
      <xdr:col>12</xdr:col>
      <xdr:colOff>590550</xdr:colOff>
      <xdr:row>1233</xdr:row>
      <xdr:rowOff>171450</xdr:rowOff>
    </xdr:to>
    <xdr:pic>
      <xdr:nvPicPr>
        <xdr:cNvPr id="178" name="Picture 177" descr="330.jpg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810250" y="127463550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1245</xdr:row>
      <xdr:rowOff>0</xdr:rowOff>
    </xdr:from>
    <xdr:to>
      <xdr:col>8</xdr:col>
      <xdr:colOff>152400</xdr:colOff>
      <xdr:row>1249</xdr:row>
      <xdr:rowOff>0</xdr:rowOff>
    </xdr:to>
    <xdr:pic>
      <xdr:nvPicPr>
        <xdr:cNvPr id="179" name="Picture 178" descr="330.png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4267200" y="131673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1245</xdr:row>
      <xdr:rowOff>0</xdr:rowOff>
    </xdr:from>
    <xdr:to>
      <xdr:col>10</xdr:col>
      <xdr:colOff>152400</xdr:colOff>
      <xdr:row>1249</xdr:row>
      <xdr:rowOff>0</xdr:rowOff>
    </xdr:to>
    <xdr:pic>
      <xdr:nvPicPr>
        <xdr:cNvPr id="180" name="Picture 179" descr="330.png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486400" y="131673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1250</xdr:row>
      <xdr:rowOff>0</xdr:rowOff>
    </xdr:from>
    <xdr:to>
      <xdr:col>8</xdr:col>
      <xdr:colOff>152400</xdr:colOff>
      <xdr:row>1253</xdr:row>
      <xdr:rowOff>190500</xdr:rowOff>
    </xdr:to>
    <xdr:pic>
      <xdr:nvPicPr>
        <xdr:cNvPr id="181" name="Picture 180" descr="330back.png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4267200" y="132626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1250</xdr:row>
      <xdr:rowOff>0</xdr:rowOff>
    </xdr:from>
    <xdr:to>
      <xdr:col>10</xdr:col>
      <xdr:colOff>152400</xdr:colOff>
      <xdr:row>1253</xdr:row>
      <xdr:rowOff>190500</xdr:rowOff>
    </xdr:to>
    <xdr:pic>
      <xdr:nvPicPr>
        <xdr:cNvPr id="182" name="Picture 181" descr="330back.png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486400" y="132626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1245</xdr:row>
      <xdr:rowOff>0</xdr:rowOff>
    </xdr:from>
    <xdr:to>
      <xdr:col>12</xdr:col>
      <xdr:colOff>152400</xdr:colOff>
      <xdr:row>1249</xdr:row>
      <xdr:rowOff>0</xdr:rowOff>
    </xdr:to>
    <xdr:pic>
      <xdr:nvPicPr>
        <xdr:cNvPr id="183" name="Picture 182" descr="330shiny.png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6705600" y="131673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1250</xdr:row>
      <xdr:rowOff>0</xdr:rowOff>
    </xdr:from>
    <xdr:to>
      <xdr:col>12</xdr:col>
      <xdr:colOff>152400</xdr:colOff>
      <xdr:row>1253</xdr:row>
      <xdr:rowOff>190500</xdr:rowOff>
    </xdr:to>
    <xdr:pic>
      <xdr:nvPicPr>
        <xdr:cNvPr id="184" name="Picture 183" descr="330backshiny.png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6705600" y="132626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1255</xdr:row>
      <xdr:rowOff>19050</xdr:rowOff>
    </xdr:from>
    <xdr:to>
      <xdr:col>12</xdr:col>
      <xdr:colOff>600075</xdr:colOff>
      <xdr:row>1265</xdr:row>
      <xdr:rowOff>180975</xdr:rowOff>
    </xdr:to>
    <xdr:pic>
      <xdr:nvPicPr>
        <xdr:cNvPr id="185" name="Picture 184" descr="205.jpg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819775" y="1336262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1277</xdr:row>
      <xdr:rowOff>0</xdr:rowOff>
    </xdr:from>
    <xdr:to>
      <xdr:col>8</xdr:col>
      <xdr:colOff>152400</xdr:colOff>
      <xdr:row>1281</xdr:row>
      <xdr:rowOff>0</xdr:rowOff>
    </xdr:to>
    <xdr:pic>
      <xdr:nvPicPr>
        <xdr:cNvPr id="186" name="Picture 185" descr="205.png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4267200" y="137826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1277</xdr:row>
      <xdr:rowOff>0</xdr:rowOff>
    </xdr:from>
    <xdr:to>
      <xdr:col>10</xdr:col>
      <xdr:colOff>152400</xdr:colOff>
      <xdr:row>1281</xdr:row>
      <xdr:rowOff>0</xdr:rowOff>
    </xdr:to>
    <xdr:pic>
      <xdr:nvPicPr>
        <xdr:cNvPr id="187" name="Picture 186" descr="205.png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486400" y="137826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1282</xdr:row>
      <xdr:rowOff>0</xdr:rowOff>
    </xdr:from>
    <xdr:to>
      <xdr:col>8</xdr:col>
      <xdr:colOff>152400</xdr:colOff>
      <xdr:row>1285</xdr:row>
      <xdr:rowOff>190500</xdr:rowOff>
    </xdr:to>
    <xdr:pic>
      <xdr:nvPicPr>
        <xdr:cNvPr id="188" name="Picture 187" descr="205back.png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4267200" y="138779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1282</xdr:row>
      <xdr:rowOff>0</xdr:rowOff>
    </xdr:from>
    <xdr:to>
      <xdr:col>10</xdr:col>
      <xdr:colOff>152400</xdr:colOff>
      <xdr:row>1285</xdr:row>
      <xdr:rowOff>190500</xdr:rowOff>
    </xdr:to>
    <xdr:pic>
      <xdr:nvPicPr>
        <xdr:cNvPr id="189" name="Picture 188" descr="205back.png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486400" y="138779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1277</xdr:row>
      <xdr:rowOff>0</xdr:rowOff>
    </xdr:from>
    <xdr:to>
      <xdr:col>12</xdr:col>
      <xdr:colOff>152400</xdr:colOff>
      <xdr:row>1281</xdr:row>
      <xdr:rowOff>0</xdr:rowOff>
    </xdr:to>
    <xdr:pic>
      <xdr:nvPicPr>
        <xdr:cNvPr id="190" name="Picture 189" descr="205shiny.png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6705600" y="137826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1282</xdr:row>
      <xdr:rowOff>0</xdr:rowOff>
    </xdr:from>
    <xdr:to>
      <xdr:col>12</xdr:col>
      <xdr:colOff>152400</xdr:colOff>
      <xdr:row>1285</xdr:row>
      <xdr:rowOff>190500</xdr:rowOff>
    </xdr:to>
    <xdr:pic>
      <xdr:nvPicPr>
        <xdr:cNvPr id="191" name="Picture 190" descr="205backshiny.png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6705600" y="138779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1387</xdr:row>
      <xdr:rowOff>19050</xdr:rowOff>
    </xdr:from>
    <xdr:to>
      <xdr:col>12</xdr:col>
      <xdr:colOff>590550</xdr:colOff>
      <xdr:row>1397</xdr:row>
      <xdr:rowOff>180975</xdr:rowOff>
    </xdr:to>
    <xdr:pic>
      <xdr:nvPicPr>
        <xdr:cNvPr id="192" name="Picture 191" descr="094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5810250" y="1466945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1409</xdr:row>
      <xdr:rowOff>0</xdr:rowOff>
    </xdr:from>
    <xdr:to>
      <xdr:col>8</xdr:col>
      <xdr:colOff>152400</xdr:colOff>
      <xdr:row>1413</xdr:row>
      <xdr:rowOff>0</xdr:rowOff>
    </xdr:to>
    <xdr:pic>
      <xdr:nvPicPr>
        <xdr:cNvPr id="193" name="Picture 192" descr="94.png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4267200" y="1508950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1409</xdr:row>
      <xdr:rowOff>0</xdr:rowOff>
    </xdr:from>
    <xdr:to>
      <xdr:col>10</xdr:col>
      <xdr:colOff>152400</xdr:colOff>
      <xdr:row>1413</xdr:row>
      <xdr:rowOff>0</xdr:rowOff>
    </xdr:to>
    <xdr:pic>
      <xdr:nvPicPr>
        <xdr:cNvPr id="194" name="Picture 193" descr="94.png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86400" y="1508950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1409</xdr:row>
      <xdr:rowOff>0</xdr:rowOff>
    </xdr:from>
    <xdr:to>
      <xdr:col>12</xdr:col>
      <xdr:colOff>152400</xdr:colOff>
      <xdr:row>1413</xdr:row>
      <xdr:rowOff>0</xdr:rowOff>
    </xdr:to>
    <xdr:pic>
      <xdr:nvPicPr>
        <xdr:cNvPr id="195" name="Picture 194" descr="94shiny.png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6705600" y="1508950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1414</xdr:row>
      <xdr:rowOff>0</xdr:rowOff>
    </xdr:from>
    <xdr:to>
      <xdr:col>8</xdr:col>
      <xdr:colOff>152400</xdr:colOff>
      <xdr:row>1417</xdr:row>
      <xdr:rowOff>190500</xdr:rowOff>
    </xdr:to>
    <xdr:pic>
      <xdr:nvPicPr>
        <xdr:cNvPr id="196" name="Picture 195" descr="94back.png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4267200" y="1518475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1414</xdr:row>
      <xdr:rowOff>0</xdr:rowOff>
    </xdr:from>
    <xdr:to>
      <xdr:col>10</xdr:col>
      <xdr:colOff>152400</xdr:colOff>
      <xdr:row>1417</xdr:row>
      <xdr:rowOff>190500</xdr:rowOff>
    </xdr:to>
    <xdr:pic>
      <xdr:nvPicPr>
        <xdr:cNvPr id="197" name="Picture 196" descr="94back.png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486400" y="1518475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1414</xdr:row>
      <xdr:rowOff>0</xdr:rowOff>
    </xdr:from>
    <xdr:to>
      <xdr:col>12</xdr:col>
      <xdr:colOff>152400</xdr:colOff>
      <xdr:row>1417</xdr:row>
      <xdr:rowOff>190500</xdr:rowOff>
    </xdr:to>
    <xdr:pic>
      <xdr:nvPicPr>
        <xdr:cNvPr id="198" name="Picture 197" descr="94backshiny.png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6705600" y="1518475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1421</xdr:row>
      <xdr:rowOff>19050</xdr:rowOff>
    </xdr:from>
    <xdr:to>
      <xdr:col>12</xdr:col>
      <xdr:colOff>600075</xdr:colOff>
      <xdr:row>1431</xdr:row>
      <xdr:rowOff>180975</xdr:rowOff>
    </xdr:to>
    <xdr:pic>
      <xdr:nvPicPr>
        <xdr:cNvPr id="199" name="Picture 198" descr="472.jpg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5819775" y="1532286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1443</xdr:row>
      <xdr:rowOff>0</xdr:rowOff>
    </xdr:from>
    <xdr:to>
      <xdr:col>8</xdr:col>
      <xdr:colOff>152400</xdr:colOff>
      <xdr:row>1447</xdr:row>
      <xdr:rowOff>0</xdr:rowOff>
    </xdr:to>
    <xdr:pic>
      <xdr:nvPicPr>
        <xdr:cNvPr id="200" name="Picture 199" descr="472.png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4267200" y="157429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1443</xdr:row>
      <xdr:rowOff>0</xdr:rowOff>
    </xdr:from>
    <xdr:to>
      <xdr:col>10</xdr:col>
      <xdr:colOff>152400</xdr:colOff>
      <xdr:row>1447</xdr:row>
      <xdr:rowOff>0</xdr:rowOff>
    </xdr:to>
    <xdr:pic>
      <xdr:nvPicPr>
        <xdr:cNvPr id="201" name="Picture 200" descr="472.png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486400" y="157429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1448</xdr:row>
      <xdr:rowOff>0</xdr:rowOff>
    </xdr:from>
    <xdr:to>
      <xdr:col>8</xdr:col>
      <xdr:colOff>152400</xdr:colOff>
      <xdr:row>1451</xdr:row>
      <xdr:rowOff>190500</xdr:rowOff>
    </xdr:to>
    <xdr:pic>
      <xdr:nvPicPr>
        <xdr:cNvPr id="202" name="Picture 201" descr="472back.png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4267200" y="158381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1448</xdr:row>
      <xdr:rowOff>0</xdr:rowOff>
    </xdr:from>
    <xdr:to>
      <xdr:col>10</xdr:col>
      <xdr:colOff>152400</xdr:colOff>
      <xdr:row>1451</xdr:row>
      <xdr:rowOff>190500</xdr:rowOff>
    </xdr:to>
    <xdr:pic>
      <xdr:nvPicPr>
        <xdr:cNvPr id="203" name="Picture 202" descr="472back.png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486400" y="158381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1443</xdr:row>
      <xdr:rowOff>0</xdr:rowOff>
    </xdr:from>
    <xdr:to>
      <xdr:col>12</xdr:col>
      <xdr:colOff>152400</xdr:colOff>
      <xdr:row>1447</xdr:row>
      <xdr:rowOff>0</xdr:rowOff>
    </xdr:to>
    <xdr:pic>
      <xdr:nvPicPr>
        <xdr:cNvPr id="204" name="Picture 203" descr="472shiny.png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6705600" y="157429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1448</xdr:row>
      <xdr:rowOff>0</xdr:rowOff>
    </xdr:from>
    <xdr:to>
      <xdr:col>12</xdr:col>
      <xdr:colOff>152400</xdr:colOff>
      <xdr:row>1451</xdr:row>
      <xdr:rowOff>190500</xdr:rowOff>
    </xdr:to>
    <xdr:pic>
      <xdr:nvPicPr>
        <xdr:cNvPr id="205" name="Picture 204" descr="472backshiny.png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6705600" y="158381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1489</xdr:row>
      <xdr:rowOff>19050</xdr:rowOff>
    </xdr:from>
    <xdr:to>
      <xdr:col>12</xdr:col>
      <xdr:colOff>600075</xdr:colOff>
      <xdr:row>1499</xdr:row>
      <xdr:rowOff>180975</xdr:rowOff>
    </xdr:to>
    <xdr:pic>
      <xdr:nvPicPr>
        <xdr:cNvPr id="206" name="Picture 205" descr="130.jpg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819775" y="1662969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1511</xdr:row>
      <xdr:rowOff>0</xdr:rowOff>
    </xdr:from>
    <xdr:to>
      <xdr:col>8</xdr:col>
      <xdr:colOff>152400</xdr:colOff>
      <xdr:row>1515</xdr:row>
      <xdr:rowOff>0</xdr:rowOff>
    </xdr:to>
    <xdr:pic>
      <xdr:nvPicPr>
        <xdr:cNvPr id="207" name="Picture 206" descr="130.png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4267200" y="170497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1511</xdr:row>
      <xdr:rowOff>0</xdr:rowOff>
    </xdr:from>
    <xdr:to>
      <xdr:col>10</xdr:col>
      <xdr:colOff>152400</xdr:colOff>
      <xdr:row>1515</xdr:row>
      <xdr:rowOff>0</xdr:rowOff>
    </xdr:to>
    <xdr:pic>
      <xdr:nvPicPr>
        <xdr:cNvPr id="208" name="Picture 207" descr="130female.png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5486400" y="170497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1511</xdr:row>
      <xdr:rowOff>0</xdr:rowOff>
    </xdr:from>
    <xdr:to>
      <xdr:col>12</xdr:col>
      <xdr:colOff>152400</xdr:colOff>
      <xdr:row>1515</xdr:row>
      <xdr:rowOff>0</xdr:rowOff>
    </xdr:to>
    <xdr:pic>
      <xdr:nvPicPr>
        <xdr:cNvPr id="209" name="Picture 208" descr="130shiny.png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6705600" y="170497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1516</xdr:row>
      <xdr:rowOff>0</xdr:rowOff>
    </xdr:from>
    <xdr:to>
      <xdr:col>8</xdr:col>
      <xdr:colOff>152400</xdr:colOff>
      <xdr:row>1519</xdr:row>
      <xdr:rowOff>190500</xdr:rowOff>
    </xdr:to>
    <xdr:pic>
      <xdr:nvPicPr>
        <xdr:cNvPr id="210" name="Picture 209" descr="130back.png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4267200" y="171450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1516</xdr:row>
      <xdr:rowOff>0</xdr:rowOff>
    </xdr:from>
    <xdr:to>
      <xdr:col>10</xdr:col>
      <xdr:colOff>152400</xdr:colOff>
      <xdr:row>1519</xdr:row>
      <xdr:rowOff>190500</xdr:rowOff>
    </xdr:to>
    <xdr:pic>
      <xdr:nvPicPr>
        <xdr:cNvPr id="211" name="Picture 210" descr="130backfemale.png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486400" y="171450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1516</xdr:row>
      <xdr:rowOff>0</xdr:rowOff>
    </xdr:from>
    <xdr:to>
      <xdr:col>12</xdr:col>
      <xdr:colOff>152400</xdr:colOff>
      <xdr:row>1519</xdr:row>
      <xdr:rowOff>190500</xdr:rowOff>
    </xdr:to>
    <xdr:pic>
      <xdr:nvPicPr>
        <xdr:cNvPr id="212" name="Picture 211" descr="130backshiny.png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6705600" y="171450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1557</xdr:row>
      <xdr:rowOff>19050</xdr:rowOff>
    </xdr:from>
    <xdr:to>
      <xdr:col>12</xdr:col>
      <xdr:colOff>590550</xdr:colOff>
      <xdr:row>1567</xdr:row>
      <xdr:rowOff>180975</xdr:rowOff>
    </xdr:to>
    <xdr:pic>
      <xdr:nvPicPr>
        <xdr:cNvPr id="213" name="Picture 212" descr="485.jpg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810250" y="1728311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1579</xdr:row>
      <xdr:rowOff>0</xdr:rowOff>
    </xdr:from>
    <xdr:to>
      <xdr:col>8</xdr:col>
      <xdr:colOff>152400</xdr:colOff>
      <xdr:row>1583</xdr:row>
      <xdr:rowOff>0</xdr:rowOff>
    </xdr:to>
    <xdr:pic>
      <xdr:nvPicPr>
        <xdr:cNvPr id="214" name="Picture 213" descr="485.png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4267200" y="177031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1579</xdr:row>
      <xdr:rowOff>0</xdr:rowOff>
    </xdr:from>
    <xdr:to>
      <xdr:col>10</xdr:col>
      <xdr:colOff>152400</xdr:colOff>
      <xdr:row>1583</xdr:row>
      <xdr:rowOff>0</xdr:rowOff>
    </xdr:to>
    <xdr:pic>
      <xdr:nvPicPr>
        <xdr:cNvPr id="215" name="Picture 214" descr="485.png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5486400" y="177031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1584</xdr:row>
      <xdr:rowOff>0</xdr:rowOff>
    </xdr:from>
    <xdr:to>
      <xdr:col>8</xdr:col>
      <xdr:colOff>152400</xdr:colOff>
      <xdr:row>1587</xdr:row>
      <xdr:rowOff>190500</xdr:rowOff>
    </xdr:to>
    <xdr:pic>
      <xdr:nvPicPr>
        <xdr:cNvPr id="216" name="Picture 215" descr="485back.png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4267200" y="177984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1584</xdr:row>
      <xdr:rowOff>0</xdr:rowOff>
    </xdr:from>
    <xdr:to>
      <xdr:col>10</xdr:col>
      <xdr:colOff>152400</xdr:colOff>
      <xdr:row>1587</xdr:row>
      <xdr:rowOff>190500</xdr:rowOff>
    </xdr:to>
    <xdr:pic>
      <xdr:nvPicPr>
        <xdr:cNvPr id="217" name="Picture 216" descr="485back.png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486400" y="177984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1579</xdr:row>
      <xdr:rowOff>0</xdr:rowOff>
    </xdr:from>
    <xdr:to>
      <xdr:col>12</xdr:col>
      <xdr:colOff>152400</xdr:colOff>
      <xdr:row>1583</xdr:row>
      <xdr:rowOff>0</xdr:rowOff>
    </xdr:to>
    <xdr:pic>
      <xdr:nvPicPr>
        <xdr:cNvPr id="218" name="Picture 217" descr="485shiny.png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6705600" y="177031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1584</xdr:row>
      <xdr:rowOff>0</xdr:rowOff>
    </xdr:from>
    <xdr:to>
      <xdr:col>12</xdr:col>
      <xdr:colOff>152400</xdr:colOff>
      <xdr:row>1587</xdr:row>
      <xdr:rowOff>190500</xdr:rowOff>
    </xdr:to>
    <xdr:pic>
      <xdr:nvPicPr>
        <xdr:cNvPr id="219" name="Picture 218" descr="485backshiny.png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6705600" y="177984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1589</xdr:row>
      <xdr:rowOff>9525</xdr:rowOff>
    </xdr:from>
    <xdr:to>
      <xdr:col>12</xdr:col>
      <xdr:colOff>590550</xdr:colOff>
      <xdr:row>1599</xdr:row>
      <xdr:rowOff>171450</xdr:rowOff>
    </xdr:to>
    <xdr:pic>
      <xdr:nvPicPr>
        <xdr:cNvPr id="220" name="Picture 219" descr="214.jpg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5810250" y="178974750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1611</xdr:row>
      <xdr:rowOff>0</xdr:rowOff>
    </xdr:from>
    <xdr:to>
      <xdr:col>8</xdr:col>
      <xdr:colOff>152400</xdr:colOff>
      <xdr:row>1615</xdr:row>
      <xdr:rowOff>0</xdr:rowOff>
    </xdr:to>
    <xdr:pic>
      <xdr:nvPicPr>
        <xdr:cNvPr id="221" name="Picture 220" descr="214.png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4267200" y="183184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1611</xdr:row>
      <xdr:rowOff>0</xdr:rowOff>
    </xdr:from>
    <xdr:to>
      <xdr:col>10</xdr:col>
      <xdr:colOff>152400</xdr:colOff>
      <xdr:row>1615</xdr:row>
      <xdr:rowOff>0</xdr:rowOff>
    </xdr:to>
    <xdr:pic>
      <xdr:nvPicPr>
        <xdr:cNvPr id="222" name="Picture 221" descr="214female.png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5486400" y="183184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1616</xdr:row>
      <xdr:rowOff>0</xdr:rowOff>
    </xdr:from>
    <xdr:to>
      <xdr:col>8</xdr:col>
      <xdr:colOff>152400</xdr:colOff>
      <xdr:row>1619</xdr:row>
      <xdr:rowOff>190500</xdr:rowOff>
    </xdr:to>
    <xdr:pic>
      <xdr:nvPicPr>
        <xdr:cNvPr id="223" name="Picture 222" descr="214back.png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4267200" y="184137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1616</xdr:row>
      <xdr:rowOff>0</xdr:rowOff>
    </xdr:from>
    <xdr:to>
      <xdr:col>10</xdr:col>
      <xdr:colOff>152400</xdr:colOff>
      <xdr:row>1619</xdr:row>
      <xdr:rowOff>190500</xdr:rowOff>
    </xdr:to>
    <xdr:pic>
      <xdr:nvPicPr>
        <xdr:cNvPr id="224" name="Picture 223" descr="214backfemale.png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5486400" y="184137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1611</xdr:row>
      <xdr:rowOff>0</xdr:rowOff>
    </xdr:from>
    <xdr:to>
      <xdr:col>12</xdr:col>
      <xdr:colOff>152400</xdr:colOff>
      <xdr:row>1615</xdr:row>
      <xdr:rowOff>0</xdr:rowOff>
    </xdr:to>
    <xdr:pic>
      <xdr:nvPicPr>
        <xdr:cNvPr id="225" name="Picture 224" descr="214shiny.png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6705600" y="183184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1616</xdr:row>
      <xdr:rowOff>0</xdr:rowOff>
    </xdr:from>
    <xdr:to>
      <xdr:col>12</xdr:col>
      <xdr:colOff>152400</xdr:colOff>
      <xdr:row>1619</xdr:row>
      <xdr:rowOff>190500</xdr:rowOff>
    </xdr:to>
    <xdr:pic>
      <xdr:nvPicPr>
        <xdr:cNvPr id="226" name="Picture 225" descr="214backshiny.png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6705600" y="184137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1623</xdr:row>
      <xdr:rowOff>19050</xdr:rowOff>
    </xdr:from>
    <xdr:to>
      <xdr:col>12</xdr:col>
      <xdr:colOff>600075</xdr:colOff>
      <xdr:row>1633</xdr:row>
      <xdr:rowOff>180975</xdr:rowOff>
    </xdr:to>
    <xdr:pic>
      <xdr:nvPicPr>
        <xdr:cNvPr id="227" name="Picture 226" descr="450.jpg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5819775" y="1855184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1645</xdr:row>
      <xdr:rowOff>0</xdr:rowOff>
    </xdr:from>
    <xdr:to>
      <xdr:col>8</xdr:col>
      <xdr:colOff>152400</xdr:colOff>
      <xdr:row>1649</xdr:row>
      <xdr:rowOff>0</xdr:rowOff>
    </xdr:to>
    <xdr:pic>
      <xdr:nvPicPr>
        <xdr:cNvPr id="228" name="Picture 227" descr="450.png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4267200" y="189718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1645</xdr:row>
      <xdr:rowOff>0</xdr:rowOff>
    </xdr:from>
    <xdr:to>
      <xdr:col>10</xdr:col>
      <xdr:colOff>152400</xdr:colOff>
      <xdr:row>1649</xdr:row>
      <xdr:rowOff>0</xdr:rowOff>
    </xdr:to>
    <xdr:pic>
      <xdr:nvPicPr>
        <xdr:cNvPr id="229" name="Picture 228" descr="450fem.png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5486400" y="189718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1645</xdr:row>
      <xdr:rowOff>0</xdr:rowOff>
    </xdr:from>
    <xdr:to>
      <xdr:col>12</xdr:col>
      <xdr:colOff>152400</xdr:colOff>
      <xdr:row>1649</xdr:row>
      <xdr:rowOff>0</xdr:rowOff>
    </xdr:to>
    <xdr:pic>
      <xdr:nvPicPr>
        <xdr:cNvPr id="230" name="Picture 229" descr="450shiny.png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6705600" y="189718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1650</xdr:row>
      <xdr:rowOff>0</xdr:rowOff>
    </xdr:from>
    <xdr:to>
      <xdr:col>8</xdr:col>
      <xdr:colOff>152400</xdr:colOff>
      <xdr:row>1653</xdr:row>
      <xdr:rowOff>190500</xdr:rowOff>
    </xdr:to>
    <xdr:pic>
      <xdr:nvPicPr>
        <xdr:cNvPr id="231" name="Picture 230" descr="450back.png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267200" y="190671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1650</xdr:row>
      <xdr:rowOff>0</xdr:rowOff>
    </xdr:from>
    <xdr:to>
      <xdr:col>10</xdr:col>
      <xdr:colOff>152400</xdr:colOff>
      <xdr:row>1653</xdr:row>
      <xdr:rowOff>190500</xdr:rowOff>
    </xdr:to>
    <xdr:pic>
      <xdr:nvPicPr>
        <xdr:cNvPr id="232" name="Picture 231" descr="450backfem.png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5486400" y="190671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1650</xdr:row>
      <xdr:rowOff>0</xdr:rowOff>
    </xdr:from>
    <xdr:to>
      <xdr:col>12</xdr:col>
      <xdr:colOff>152400</xdr:colOff>
      <xdr:row>1653</xdr:row>
      <xdr:rowOff>190500</xdr:rowOff>
    </xdr:to>
    <xdr:pic>
      <xdr:nvPicPr>
        <xdr:cNvPr id="233" name="Picture 232" descr="450backshiny.png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6705600" y="190671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1791</xdr:row>
      <xdr:rowOff>19050</xdr:rowOff>
    </xdr:from>
    <xdr:to>
      <xdr:col>12</xdr:col>
      <xdr:colOff>590550</xdr:colOff>
      <xdr:row>1801</xdr:row>
      <xdr:rowOff>180975</xdr:rowOff>
    </xdr:to>
    <xdr:pic>
      <xdr:nvPicPr>
        <xdr:cNvPr id="234" name="Picture 233" descr="392.jpg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5810250" y="1920525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1813</xdr:row>
      <xdr:rowOff>0</xdr:rowOff>
    </xdr:from>
    <xdr:to>
      <xdr:col>8</xdr:col>
      <xdr:colOff>152400</xdr:colOff>
      <xdr:row>1817</xdr:row>
      <xdr:rowOff>0</xdr:rowOff>
    </xdr:to>
    <xdr:pic>
      <xdr:nvPicPr>
        <xdr:cNvPr id="235" name="Picture 234" descr="392.png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4267200" y="196253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1813</xdr:row>
      <xdr:rowOff>0</xdr:rowOff>
    </xdr:from>
    <xdr:to>
      <xdr:col>10</xdr:col>
      <xdr:colOff>152400</xdr:colOff>
      <xdr:row>1817</xdr:row>
      <xdr:rowOff>0</xdr:rowOff>
    </xdr:to>
    <xdr:pic>
      <xdr:nvPicPr>
        <xdr:cNvPr id="236" name="Picture 235" descr="392.png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5486400" y="196253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1813</xdr:row>
      <xdr:rowOff>0</xdr:rowOff>
    </xdr:from>
    <xdr:to>
      <xdr:col>12</xdr:col>
      <xdr:colOff>152400</xdr:colOff>
      <xdr:row>1817</xdr:row>
      <xdr:rowOff>0</xdr:rowOff>
    </xdr:to>
    <xdr:pic>
      <xdr:nvPicPr>
        <xdr:cNvPr id="237" name="Picture 236" descr="392shiny.png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6705600" y="196253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1818</xdr:row>
      <xdr:rowOff>0</xdr:rowOff>
    </xdr:from>
    <xdr:to>
      <xdr:col>8</xdr:col>
      <xdr:colOff>152400</xdr:colOff>
      <xdr:row>1821</xdr:row>
      <xdr:rowOff>190500</xdr:rowOff>
    </xdr:to>
    <xdr:pic>
      <xdr:nvPicPr>
        <xdr:cNvPr id="238" name="Picture 237" descr="392back.png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267200" y="197205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1818</xdr:row>
      <xdr:rowOff>0</xdr:rowOff>
    </xdr:from>
    <xdr:to>
      <xdr:col>10</xdr:col>
      <xdr:colOff>152400</xdr:colOff>
      <xdr:row>1821</xdr:row>
      <xdr:rowOff>190500</xdr:rowOff>
    </xdr:to>
    <xdr:pic>
      <xdr:nvPicPr>
        <xdr:cNvPr id="239" name="Picture 238" descr="392back.png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486400" y="197205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1818</xdr:row>
      <xdr:rowOff>0</xdr:rowOff>
    </xdr:from>
    <xdr:to>
      <xdr:col>12</xdr:col>
      <xdr:colOff>152400</xdr:colOff>
      <xdr:row>1821</xdr:row>
      <xdr:rowOff>190500</xdr:rowOff>
    </xdr:to>
    <xdr:pic>
      <xdr:nvPicPr>
        <xdr:cNvPr id="240" name="Picture 239" descr="392backshiny.png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6705600" y="197205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1825</xdr:row>
      <xdr:rowOff>19050</xdr:rowOff>
    </xdr:from>
    <xdr:to>
      <xdr:col>12</xdr:col>
      <xdr:colOff>600075</xdr:colOff>
      <xdr:row>1835</xdr:row>
      <xdr:rowOff>180975</xdr:rowOff>
    </xdr:to>
    <xdr:pic>
      <xdr:nvPicPr>
        <xdr:cNvPr id="241" name="Picture 240" descr="385.jpg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819775" y="1985867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1847</xdr:row>
      <xdr:rowOff>0</xdr:rowOff>
    </xdr:from>
    <xdr:to>
      <xdr:col>9</xdr:col>
      <xdr:colOff>152400</xdr:colOff>
      <xdr:row>1851</xdr:row>
      <xdr:rowOff>0</xdr:rowOff>
    </xdr:to>
    <xdr:pic>
      <xdr:nvPicPr>
        <xdr:cNvPr id="242" name="Picture 241" descr="385.png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876800" y="202787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1852</xdr:row>
      <xdr:rowOff>0</xdr:rowOff>
    </xdr:from>
    <xdr:to>
      <xdr:col>9</xdr:col>
      <xdr:colOff>152400</xdr:colOff>
      <xdr:row>1855</xdr:row>
      <xdr:rowOff>190500</xdr:rowOff>
    </xdr:to>
    <xdr:pic>
      <xdr:nvPicPr>
        <xdr:cNvPr id="243" name="Picture 242" descr="385back.png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4876800" y="203739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1847</xdr:row>
      <xdr:rowOff>0</xdr:rowOff>
    </xdr:from>
    <xdr:to>
      <xdr:col>12</xdr:col>
      <xdr:colOff>152400</xdr:colOff>
      <xdr:row>1851</xdr:row>
      <xdr:rowOff>0</xdr:rowOff>
    </xdr:to>
    <xdr:pic>
      <xdr:nvPicPr>
        <xdr:cNvPr id="244" name="Picture 243" descr="385shiny.png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6705600" y="202787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1852</xdr:row>
      <xdr:rowOff>0</xdr:rowOff>
    </xdr:from>
    <xdr:to>
      <xdr:col>12</xdr:col>
      <xdr:colOff>152400</xdr:colOff>
      <xdr:row>1855</xdr:row>
      <xdr:rowOff>190500</xdr:rowOff>
    </xdr:to>
    <xdr:pic>
      <xdr:nvPicPr>
        <xdr:cNvPr id="245" name="Picture 244" descr="385backshiny.png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6705600" y="203739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1857</xdr:row>
      <xdr:rowOff>19050</xdr:rowOff>
    </xdr:from>
    <xdr:to>
      <xdr:col>12</xdr:col>
      <xdr:colOff>590550</xdr:colOff>
      <xdr:row>1867</xdr:row>
      <xdr:rowOff>180975</xdr:rowOff>
    </xdr:to>
    <xdr:pic>
      <xdr:nvPicPr>
        <xdr:cNvPr id="246" name="Picture 245" descr="135.jpg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810250" y="2047398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1879</xdr:row>
      <xdr:rowOff>0</xdr:rowOff>
    </xdr:from>
    <xdr:to>
      <xdr:col>8</xdr:col>
      <xdr:colOff>152400</xdr:colOff>
      <xdr:row>1883</xdr:row>
      <xdr:rowOff>0</xdr:rowOff>
    </xdr:to>
    <xdr:pic>
      <xdr:nvPicPr>
        <xdr:cNvPr id="247" name="Picture 246" descr="135.png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4267200" y="208940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1879</xdr:row>
      <xdr:rowOff>0</xdr:rowOff>
    </xdr:from>
    <xdr:to>
      <xdr:col>10</xdr:col>
      <xdr:colOff>152400</xdr:colOff>
      <xdr:row>1883</xdr:row>
      <xdr:rowOff>0</xdr:rowOff>
    </xdr:to>
    <xdr:pic>
      <xdr:nvPicPr>
        <xdr:cNvPr id="248" name="Picture 247" descr="135.png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5486400" y="208940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1884</xdr:row>
      <xdr:rowOff>0</xdr:rowOff>
    </xdr:from>
    <xdr:to>
      <xdr:col>8</xdr:col>
      <xdr:colOff>152400</xdr:colOff>
      <xdr:row>1887</xdr:row>
      <xdr:rowOff>190500</xdr:rowOff>
    </xdr:to>
    <xdr:pic>
      <xdr:nvPicPr>
        <xdr:cNvPr id="249" name="Picture 248" descr="135back.png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267200" y="209892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1884</xdr:row>
      <xdr:rowOff>0</xdr:rowOff>
    </xdr:from>
    <xdr:to>
      <xdr:col>10</xdr:col>
      <xdr:colOff>152400</xdr:colOff>
      <xdr:row>1887</xdr:row>
      <xdr:rowOff>190500</xdr:rowOff>
    </xdr:to>
    <xdr:pic>
      <xdr:nvPicPr>
        <xdr:cNvPr id="250" name="Picture 249" descr="135back.png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486400" y="209892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1879</xdr:row>
      <xdr:rowOff>0</xdr:rowOff>
    </xdr:from>
    <xdr:to>
      <xdr:col>12</xdr:col>
      <xdr:colOff>152400</xdr:colOff>
      <xdr:row>1883</xdr:row>
      <xdr:rowOff>0</xdr:rowOff>
    </xdr:to>
    <xdr:pic>
      <xdr:nvPicPr>
        <xdr:cNvPr id="251" name="Picture 250" descr="135shiny.png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6705600" y="208940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1884</xdr:row>
      <xdr:rowOff>0</xdr:rowOff>
    </xdr:from>
    <xdr:to>
      <xdr:col>12</xdr:col>
      <xdr:colOff>152400</xdr:colOff>
      <xdr:row>1887</xdr:row>
      <xdr:rowOff>190500</xdr:rowOff>
    </xdr:to>
    <xdr:pic>
      <xdr:nvPicPr>
        <xdr:cNvPr id="252" name="Picture 251" descr="135backshiny.png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6705600" y="209892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1925</xdr:row>
      <xdr:rowOff>19050</xdr:rowOff>
    </xdr:from>
    <xdr:to>
      <xdr:col>12</xdr:col>
      <xdr:colOff>600075</xdr:colOff>
      <xdr:row>1935</xdr:row>
      <xdr:rowOff>180975</xdr:rowOff>
    </xdr:to>
    <xdr:pic>
      <xdr:nvPicPr>
        <xdr:cNvPr id="253" name="Picture 252" descr="230.jpg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5819775" y="2112740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1947</xdr:row>
      <xdr:rowOff>0</xdr:rowOff>
    </xdr:from>
    <xdr:to>
      <xdr:col>8</xdr:col>
      <xdr:colOff>152400</xdr:colOff>
      <xdr:row>1951</xdr:row>
      <xdr:rowOff>0</xdr:rowOff>
    </xdr:to>
    <xdr:pic>
      <xdr:nvPicPr>
        <xdr:cNvPr id="254" name="Picture 253" descr="230.png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4267200" y="2154745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1947</xdr:row>
      <xdr:rowOff>0</xdr:rowOff>
    </xdr:from>
    <xdr:to>
      <xdr:col>10</xdr:col>
      <xdr:colOff>152400</xdr:colOff>
      <xdr:row>1951</xdr:row>
      <xdr:rowOff>0</xdr:rowOff>
    </xdr:to>
    <xdr:pic>
      <xdr:nvPicPr>
        <xdr:cNvPr id="255" name="Picture 254" descr="230.png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486400" y="2154745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1952</xdr:row>
      <xdr:rowOff>0</xdr:rowOff>
    </xdr:from>
    <xdr:to>
      <xdr:col>8</xdr:col>
      <xdr:colOff>152400</xdr:colOff>
      <xdr:row>1955</xdr:row>
      <xdr:rowOff>190500</xdr:rowOff>
    </xdr:to>
    <xdr:pic>
      <xdr:nvPicPr>
        <xdr:cNvPr id="256" name="Picture 255" descr="230back.png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4267200" y="2164270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1952</xdr:row>
      <xdr:rowOff>0</xdr:rowOff>
    </xdr:from>
    <xdr:to>
      <xdr:col>10</xdr:col>
      <xdr:colOff>152400</xdr:colOff>
      <xdr:row>1955</xdr:row>
      <xdr:rowOff>190500</xdr:rowOff>
    </xdr:to>
    <xdr:pic>
      <xdr:nvPicPr>
        <xdr:cNvPr id="257" name="Picture 256" descr="230back.png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5486400" y="2164270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1947</xdr:row>
      <xdr:rowOff>0</xdr:rowOff>
    </xdr:from>
    <xdr:to>
      <xdr:col>12</xdr:col>
      <xdr:colOff>152400</xdr:colOff>
      <xdr:row>1951</xdr:row>
      <xdr:rowOff>0</xdr:rowOff>
    </xdr:to>
    <xdr:pic>
      <xdr:nvPicPr>
        <xdr:cNvPr id="258" name="Picture 257" descr="230shiny.png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6705600" y="2154745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1952</xdr:row>
      <xdr:rowOff>0</xdr:rowOff>
    </xdr:from>
    <xdr:to>
      <xdr:col>12</xdr:col>
      <xdr:colOff>152400</xdr:colOff>
      <xdr:row>1955</xdr:row>
      <xdr:rowOff>190500</xdr:rowOff>
    </xdr:to>
    <xdr:pic>
      <xdr:nvPicPr>
        <xdr:cNvPr id="259" name="Picture 258" descr="230backshiny.png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6705600" y="2164270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2027</xdr:row>
      <xdr:rowOff>19050</xdr:rowOff>
    </xdr:from>
    <xdr:to>
      <xdr:col>12</xdr:col>
      <xdr:colOff>590550</xdr:colOff>
      <xdr:row>2037</xdr:row>
      <xdr:rowOff>180975</xdr:rowOff>
    </xdr:to>
    <xdr:pic>
      <xdr:nvPicPr>
        <xdr:cNvPr id="260" name="Picture 259" descr="380.jpg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5810250" y="2243423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0</xdr:colOff>
      <xdr:row>2049</xdr:row>
      <xdr:rowOff>0</xdr:rowOff>
    </xdr:from>
    <xdr:to>
      <xdr:col>10</xdr:col>
      <xdr:colOff>152400</xdr:colOff>
      <xdr:row>2053</xdr:row>
      <xdr:rowOff>0</xdr:rowOff>
    </xdr:to>
    <xdr:pic>
      <xdr:nvPicPr>
        <xdr:cNvPr id="261" name="Picture 260" descr="380.png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5486400" y="228542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2054</xdr:row>
      <xdr:rowOff>0</xdr:rowOff>
    </xdr:from>
    <xdr:to>
      <xdr:col>10</xdr:col>
      <xdr:colOff>152400</xdr:colOff>
      <xdr:row>2057</xdr:row>
      <xdr:rowOff>190500</xdr:rowOff>
    </xdr:to>
    <xdr:pic>
      <xdr:nvPicPr>
        <xdr:cNvPr id="262" name="Picture 261" descr="380back.png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486400" y="229495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2049</xdr:row>
      <xdr:rowOff>0</xdr:rowOff>
    </xdr:from>
    <xdr:to>
      <xdr:col>12</xdr:col>
      <xdr:colOff>152400</xdr:colOff>
      <xdr:row>2053</xdr:row>
      <xdr:rowOff>0</xdr:rowOff>
    </xdr:to>
    <xdr:pic>
      <xdr:nvPicPr>
        <xdr:cNvPr id="263" name="Picture 262" descr="380shiny.png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6705600" y="228542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2054</xdr:row>
      <xdr:rowOff>0</xdr:rowOff>
    </xdr:from>
    <xdr:to>
      <xdr:col>12</xdr:col>
      <xdr:colOff>152400</xdr:colOff>
      <xdr:row>2057</xdr:row>
      <xdr:rowOff>190500</xdr:rowOff>
    </xdr:to>
    <xdr:pic>
      <xdr:nvPicPr>
        <xdr:cNvPr id="264" name="Picture 263" descr="380backshiny.png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6705600" y="229495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2095</xdr:row>
      <xdr:rowOff>19050</xdr:rowOff>
    </xdr:from>
    <xdr:to>
      <xdr:col>12</xdr:col>
      <xdr:colOff>590550</xdr:colOff>
      <xdr:row>2105</xdr:row>
      <xdr:rowOff>180975</xdr:rowOff>
    </xdr:to>
    <xdr:pic>
      <xdr:nvPicPr>
        <xdr:cNvPr id="265" name="Picture 264" descr="448.jpg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5810250" y="2308764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2117</xdr:row>
      <xdr:rowOff>0</xdr:rowOff>
    </xdr:from>
    <xdr:to>
      <xdr:col>8</xdr:col>
      <xdr:colOff>152400</xdr:colOff>
      <xdr:row>2121</xdr:row>
      <xdr:rowOff>0</xdr:rowOff>
    </xdr:to>
    <xdr:pic>
      <xdr:nvPicPr>
        <xdr:cNvPr id="266" name="Picture 265" descr="448.png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4267200" y="235077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2117</xdr:row>
      <xdr:rowOff>0</xdr:rowOff>
    </xdr:from>
    <xdr:to>
      <xdr:col>10</xdr:col>
      <xdr:colOff>152400</xdr:colOff>
      <xdr:row>2121</xdr:row>
      <xdr:rowOff>0</xdr:rowOff>
    </xdr:to>
    <xdr:pic>
      <xdr:nvPicPr>
        <xdr:cNvPr id="267" name="Picture 266" descr="448.png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486400" y="235077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2122</xdr:row>
      <xdr:rowOff>0</xdr:rowOff>
    </xdr:from>
    <xdr:to>
      <xdr:col>8</xdr:col>
      <xdr:colOff>152400</xdr:colOff>
      <xdr:row>2125</xdr:row>
      <xdr:rowOff>190500</xdr:rowOff>
    </xdr:to>
    <xdr:pic>
      <xdr:nvPicPr>
        <xdr:cNvPr id="268" name="Picture 267" descr="448back.png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4267200" y="236029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2122</xdr:row>
      <xdr:rowOff>0</xdr:rowOff>
    </xdr:from>
    <xdr:to>
      <xdr:col>10</xdr:col>
      <xdr:colOff>152400</xdr:colOff>
      <xdr:row>2125</xdr:row>
      <xdr:rowOff>190500</xdr:rowOff>
    </xdr:to>
    <xdr:pic>
      <xdr:nvPicPr>
        <xdr:cNvPr id="269" name="Picture 268" descr="448back.png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486400" y="236029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2117</xdr:row>
      <xdr:rowOff>0</xdr:rowOff>
    </xdr:from>
    <xdr:to>
      <xdr:col>12</xdr:col>
      <xdr:colOff>152400</xdr:colOff>
      <xdr:row>2121</xdr:row>
      <xdr:rowOff>0</xdr:rowOff>
    </xdr:to>
    <xdr:pic>
      <xdr:nvPicPr>
        <xdr:cNvPr id="270" name="Picture 269" descr="448shiny.png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6705600" y="235077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2122</xdr:row>
      <xdr:rowOff>0</xdr:rowOff>
    </xdr:from>
    <xdr:to>
      <xdr:col>12</xdr:col>
      <xdr:colOff>152400</xdr:colOff>
      <xdr:row>2125</xdr:row>
      <xdr:rowOff>190500</xdr:rowOff>
    </xdr:to>
    <xdr:pic>
      <xdr:nvPicPr>
        <xdr:cNvPr id="271" name="Picture 270" descr="448backshiny.png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6705600" y="236029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2161</xdr:row>
      <xdr:rowOff>19050</xdr:rowOff>
    </xdr:from>
    <xdr:to>
      <xdr:col>12</xdr:col>
      <xdr:colOff>590550</xdr:colOff>
      <xdr:row>2171</xdr:row>
      <xdr:rowOff>180975</xdr:rowOff>
    </xdr:to>
    <xdr:pic>
      <xdr:nvPicPr>
        <xdr:cNvPr id="272" name="Picture 271" descr="068.jpg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5810250" y="2374106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2183</xdr:row>
      <xdr:rowOff>0</xdr:rowOff>
    </xdr:from>
    <xdr:to>
      <xdr:col>8</xdr:col>
      <xdr:colOff>152400</xdr:colOff>
      <xdr:row>2187</xdr:row>
      <xdr:rowOff>0</xdr:rowOff>
    </xdr:to>
    <xdr:pic>
      <xdr:nvPicPr>
        <xdr:cNvPr id="273" name="Picture 272" descr="68.png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4267200" y="241611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2183</xdr:row>
      <xdr:rowOff>0</xdr:rowOff>
    </xdr:from>
    <xdr:to>
      <xdr:col>10</xdr:col>
      <xdr:colOff>152400</xdr:colOff>
      <xdr:row>2187</xdr:row>
      <xdr:rowOff>0</xdr:rowOff>
    </xdr:to>
    <xdr:pic>
      <xdr:nvPicPr>
        <xdr:cNvPr id="274" name="Picture 273" descr="68.png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5486400" y="241611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2188</xdr:row>
      <xdr:rowOff>0</xdr:rowOff>
    </xdr:from>
    <xdr:to>
      <xdr:col>8</xdr:col>
      <xdr:colOff>152400</xdr:colOff>
      <xdr:row>2191</xdr:row>
      <xdr:rowOff>190500</xdr:rowOff>
    </xdr:to>
    <xdr:pic>
      <xdr:nvPicPr>
        <xdr:cNvPr id="275" name="Picture 274" descr="68back.png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4267200" y="242563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2188</xdr:row>
      <xdr:rowOff>0</xdr:rowOff>
    </xdr:from>
    <xdr:to>
      <xdr:col>10</xdr:col>
      <xdr:colOff>152400</xdr:colOff>
      <xdr:row>2191</xdr:row>
      <xdr:rowOff>190500</xdr:rowOff>
    </xdr:to>
    <xdr:pic>
      <xdr:nvPicPr>
        <xdr:cNvPr id="276" name="Picture 275" descr="68back.png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5486400" y="242563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2183</xdr:row>
      <xdr:rowOff>0</xdr:rowOff>
    </xdr:from>
    <xdr:to>
      <xdr:col>12</xdr:col>
      <xdr:colOff>152400</xdr:colOff>
      <xdr:row>2187</xdr:row>
      <xdr:rowOff>0</xdr:rowOff>
    </xdr:to>
    <xdr:pic>
      <xdr:nvPicPr>
        <xdr:cNvPr id="277" name="Picture 276" descr="68shiny.png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6705600" y="241611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2188</xdr:row>
      <xdr:rowOff>0</xdr:rowOff>
    </xdr:from>
    <xdr:to>
      <xdr:col>12</xdr:col>
      <xdr:colOff>152400</xdr:colOff>
      <xdr:row>2191</xdr:row>
      <xdr:rowOff>190500</xdr:rowOff>
    </xdr:to>
    <xdr:pic>
      <xdr:nvPicPr>
        <xdr:cNvPr id="278" name="Picture 277" descr="68backshiny.png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6705600" y="242563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2195</xdr:row>
      <xdr:rowOff>19050</xdr:rowOff>
    </xdr:from>
    <xdr:to>
      <xdr:col>12</xdr:col>
      <xdr:colOff>600075</xdr:colOff>
      <xdr:row>2205</xdr:row>
      <xdr:rowOff>180975</xdr:rowOff>
    </xdr:to>
    <xdr:pic>
      <xdr:nvPicPr>
        <xdr:cNvPr id="279" name="Picture 278" descr="462.jpg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5819775" y="2439447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2217</xdr:row>
      <xdr:rowOff>0</xdr:rowOff>
    </xdr:from>
    <xdr:to>
      <xdr:col>9</xdr:col>
      <xdr:colOff>152400</xdr:colOff>
      <xdr:row>2221</xdr:row>
      <xdr:rowOff>0</xdr:rowOff>
    </xdr:to>
    <xdr:pic>
      <xdr:nvPicPr>
        <xdr:cNvPr id="280" name="Picture 279" descr="462.png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4876800" y="248145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2222</xdr:row>
      <xdr:rowOff>0</xdr:rowOff>
    </xdr:from>
    <xdr:to>
      <xdr:col>9</xdr:col>
      <xdr:colOff>152400</xdr:colOff>
      <xdr:row>2225</xdr:row>
      <xdr:rowOff>190500</xdr:rowOff>
    </xdr:to>
    <xdr:pic>
      <xdr:nvPicPr>
        <xdr:cNvPr id="281" name="Picture 280" descr="462back.png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4876800" y="249097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2217</xdr:row>
      <xdr:rowOff>0</xdr:rowOff>
    </xdr:from>
    <xdr:to>
      <xdr:col>12</xdr:col>
      <xdr:colOff>152400</xdr:colOff>
      <xdr:row>2221</xdr:row>
      <xdr:rowOff>0</xdr:rowOff>
    </xdr:to>
    <xdr:pic>
      <xdr:nvPicPr>
        <xdr:cNvPr id="282" name="Picture 281" descr="462shiny.png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6705600" y="248145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2222</xdr:row>
      <xdr:rowOff>0</xdr:rowOff>
    </xdr:from>
    <xdr:to>
      <xdr:col>12</xdr:col>
      <xdr:colOff>152400</xdr:colOff>
      <xdr:row>2225</xdr:row>
      <xdr:rowOff>190500</xdr:rowOff>
    </xdr:to>
    <xdr:pic>
      <xdr:nvPicPr>
        <xdr:cNvPr id="283" name="Picture 282" descr="462backshiny.png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6705600" y="249097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2229</xdr:row>
      <xdr:rowOff>19050</xdr:rowOff>
    </xdr:from>
    <xdr:to>
      <xdr:col>12</xdr:col>
      <xdr:colOff>600075</xdr:colOff>
      <xdr:row>2239</xdr:row>
      <xdr:rowOff>180975</xdr:rowOff>
    </xdr:to>
    <xdr:pic>
      <xdr:nvPicPr>
        <xdr:cNvPr id="284" name="Picture 283" descr="473.jpg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819775" y="2504789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2251</xdr:row>
      <xdr:rowOff>0</xdr:rowOff>
    </xdr:from>
    <xdr:to>
      <xdr:col>8</xdr:col>
      <xdr:colOff>152400</xdr:colOff>
      <xdr:row>2255</xdr:row>
      <xdr:rowOff>0</xdr:rowOff>
    </xdr:to>
    <xdr:pic>
      <xdr:nvPicPr>
        <xdr:cNvPr id="285" name="Picture 284" descr="473.png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4267200" y="254679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2251</xdr:row>
      <xdr:rowOff>0</xdr:rowOff>
    </xdr:from>
    <xdr:to>
      <xdr:col>10</xdr:col>
      <xdr:colOff>152400</xdr:colOff>
      <xdr:row>2255</xdr:row>
      <xdr:rowOff>0</xdr:rowOff>
    </xdr:to>
    <xdr:pic>
      <xdr:nvPicPr>
        <xdr:cNvPr id="286" name="Picture 285" descr="473fem.png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5486400" y="254679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2251</xdr:row>
      <xdr:rowOff>0</xdr:rowOff>
    </xdr:from>
    <xdr:to>
      <xdr:col>12</xdr:col>
      <xdr:colOff>152400</xdr:colOff>
      <xdr:row>2255</xdr:row>
      <xdr:rowOff>0</xdr:rowOff>
    </xdr:to>
    <xdr:pic>
      <xdr:nvPicPr>
        <xdr:cNvPr id="287" name="Picture 286" descr="473shiny.png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6705600" y="254679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2256</xdr:row>
      <xdr:rowOff>0</xdr:rowOff>
    </xdr:from>
    <xdr:to>
      <xdr:col>8</xdr:col>
      <xdr:colOff>152400</xdr:colOff>
      <xdr:row>2259</xdr:row>
      <xdr:rowOff>190500</xdr:rowOff>
    </xdr:to>
    <xdr:pic>
      <xdr:nvPicPr>
        <xdr:cNvPr id="288" name="Picture 287" descr="473back.png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4267200" y="255631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2256</xdr:row>
      <xdr:rowOff>0</xdr:rowOff>
    </xdr:from>
    <xdr:to>
      <xdr:col>10</xdr:col>
      <xdr:colOff>152400</xdr:colOff>
      <xdr:row>2259</xdr:row>
      <xdr:rowOff>190500</xdr:rowOff>
    </xdr:to>
    <xdr:pic>
      <xdr:nvPicPr>
        <xdr:cNvPr id="289" name="Picture 288" descr="473back.png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486400" y="255631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2256</xdr:row>
      <xdr:rowOff>0</xdr:rowOff>
    </xdr:from>
    <xdr:to>
      <xdr:col>12</xdr:col>
      <xdr:colOff>152400</xdr:colOff>
      <xdr:row>2259</xdr:row>
      <xdr:rowOff>190500</xdr:rowOff>
    </xdr:to>
    <xdr:pic>
      <xdr:nvPicPr>
        <xdr:cNvPr id="290" name="Picture 289" descr="473backshiny.png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6705600" y="255631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2295</xdr:row>
      <xdr:rowOff>19050</xdr:rowOff>
    </xdr:from>
    <xdr:to>
      <xdr:col>12</xdr:col>
      <xdr:colOff>600075</xdr:colOff>
      <xdr:row>2305</xdr:row>
      <xdr:rowOff>180975</xdr:rowOff>
    </xdr:to>
    <xdr:pic>
      <xdr:nvPicPr>
        <xdr:cNvPr id="291" name="Picture 290" descr="376.jpg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5819775" y="2570130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2317</xdr:row>
      <xdr:rowOff>0</xdr:rowOff>
    </xdr:from>
    <xdr:to>
      <xdr:col>9</xdr:col>
      <xdr:colOff>152400</xdr:colOff>
      <xdr:row>2321</xdr:row>
      <xdr:rowOff>0</xdr:rowOff>
    </xdr:to>
    <xdr:pic>
      <xdr:nvPicPr>
        <xdr:cNvPr id="293" name="Picture 292" descr="376.png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876800" y="261213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2317</xdr:row>
      <xdr:rowOff>0</xdr:rowOff>
    </xdr:from>
    <xdr:to>
      <xdr:col>12</xdr:col>
      <xdr:colOff>152400</xdr:colOff>
      <xdr:row>2321</xdr:row>
      <xdr:rowOff>0</xdr:rowOff>
    </xdr:to>
    <xdr:pic>
      <xdr:nvPicPr>
        <xdr:cNvPr id="294" name="Picture 293" descr="376shiny.png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6705600" y="261213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2322</xdr:row>
      <xdr:rowOff>0</xdr:rowOff>
    </xdr:from>
    <xdr:to>
      <xdr:col>9</xdr:col>
      <xdr:colOff>152400</xdr:colOff>
      <xdr:row>2325</xdr:row>
      <xdr:rowOff>190500</xdr:rowOff>
    </xdr:to>
    <xdr:pic>
      <xdr:nvPicPr>
        <xdr:cNvPr id="295" name="Picture 294" descr="376back.png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4876800" y="262166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2322</xdr:row>
      <xdr:rowOff>0</xdr:rowOff>
    </xdr:from>
    <xdr:to>
      <xdr:col>12</xdr:col>
      <xdr:colOff>152400</xdr:colOff>
      <xdr:row>2325</xdr:row>
      <xdr:rowOff>190500</xdr:rowOff>
    </xdr:to>
    <xdr:pic>
      <xdr:nvPicPr>
        <xdr:cNvPr id="296" name="Picture 295" descr="376backshiny.png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6705600" y="262166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2497</xdr:row>
      <xdr:rowOff>19050</xdr:rowOff>
    </xdr:from>
    <xdr:to>
      <xdr:col>12</xdr:col>
      <xdr:colOff>600075</xdr:colOff>
      <xdr:row>2507</xdr:row>
      <xdr:rowOff>180975</xdr:rowOff>
    </xdr:to>
    <xdr:pic>
      <xdr:nvPicPr>
        <xdr:cNvPr id="292" name="Picture 291" descr="291.jpg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5819775" y="2635472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2519</xdr:row>
      <xdr:rowOff>0</xdr:rowOff>
    </xdr:from>
    <xdr:to>
      <xdr:col>8</xdr:col>
      <xdr:colOff>152400</xdr:colOff>
      <xdr:row>2523</xdr:row>
      <xdr:rowOff>0</xdr:rowOff>
    </xdr:to>
    <xdr:pic>
      <xdr:nvPicPr>
        <xdr:cNvPr id="297" name="Picture 296" descr="291.png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4267200" y="267747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2519</xdr:row>
      <xdr:rowOff>0</xdr:rowOff>
    </xdr:from>
    <xdr:to>
      <xdr:col>10</xdr:col>
      <xdr:colOff>152400</xdr:colOff>
      <xdr:row>2523</xdr:row>
      <xdr:rowOff>0</xdr:rowOff>
    </xdr:to>
    <xdr:pic>
      <xdr:nvPicPr>
        <xdr:cNvPr id="298" name="Picture 297" descr="291.png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5486400" y="267747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2524</xdr:row>
      <xdr:rowOff>0</xdr:rowOff>
    </xdr:from>
    <xdr:to>
      <xdr:col>8</xdr:col>
      <xdr:colOff>152400</xdr:colOff>
      <xdr:row>2527</xdr:row>
      <xdr:rowOff>190500</xdr:rowOff>
    </xdr:to>
    <xdr:pic>
      <xdr:nvPicPr>
        <xdr:cNvPr id="299" name="Picture 298" descr="291back.png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4267200" y="268700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2524</xdr:row>
      <xdr:rowOff>0</xdr:rowOff>
    </xdr:from>
    <xdr:to>
      <xdr:col>10</xdr:col>
      <xdr:colOff>152400</xdr:colOff>
      <xdr:row>2527</xdr:row>
      <xdr:rowOff>190500</xdr:rowOff>
    </xdr:to>
    <xdr:pic>
      <xdr:nvPicPr>
        <xdr:cNvPr id="300" name="Picture 299" descr="291back.png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486400" y="268700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2519</xdr:row>
      <xdr:rowOff>0</xdr:rowOff>
    </xdr:from>
    <xdr:to>
      <xdr:col>12</xdr:col>
      <xdr:colOff>152400</xdr:colOff>
      <xdr:row>2523</xdr:row>
      <xdr:rowOff>0</xdr:rowOff>
    </xdr:to>
    <xdr:pic>
      <xdr:nvPicPr>
        <xdr:cNvPr id="301" name="Picture 300" descr="291shiny.png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6705600" y="267747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2524</xdr:row>
      <xdr:rowOff>0</xdr:rowOff>
    </xdr:from>
    <xdr:to>
      <xdr:col>12</xdr:col>
      <xdr:colOff>152400</xdr:colOff>
      <xdr:row>2527</xdr:row>
      <xdr:rowOff>190500</xdr:rowOff>
    </xdr:to>
    <xdr:pic>
      <xdr:nvPicPr>
        <xdr:cNvPr id="302" name="Picture 301" descr="291backshiny.png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6705600" y="268700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2801</xdr:row>
      <xdr:rowOff>19050</xdr:rowOff>
    </xdr:from>
    <xdr:to>
      <xdr:col>12</xdr:col>
      <xdr:colOff>590550</xdr:colOff>
      <xdr:row>2811</xdr:row>
      <xdr:rowOff>180975</xdr:rowOff>
    </xdr:to>
    <xdr:pic>
      <xdr:nvPicPr>
        <xdr:cNvPr id="303" name="Picture 302" descr="407.jpg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5810250" y="2700813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2823</xdr:row>
      <xdr:rowOff>0</xdr:rowOff>
    </xdr:from>
    <xdr:to>
      <xdr:col>8</xdr:col>
      <xdr:colOff>152400</xdr:colOff>
      <xdr:row>2827</xdr:row>
      <xdr:rowOff>0</xdr:rowOff>
    </xdr:to>
    <xdr:pic>
      <xdr:nvPicPr>
        <xdr:cNvPr id="304" name="Picture 303" descr="407.png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4267200" y="274281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2823</xdr:row>
      <xdr:rowOff>0</xdr:rowOff>
    </xdr:from>
    <xdr:to>
      <xdr:col>10</xdr:col>
      <xdr:colOff>152400</xdr:colOff>
      <xdr:row>2827</xdr:row>
      <xdr:rowOff>0</xdr:rowOff>
    </xdr:to>
    <xdr:pic>
      <xdr:nvPicPr>
        <xdr:cNvPr id="305" name="Picture 304" descr="407fem.png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5486400" y="274281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2828</xdr:row>
      <xdr:rowOff>0</xdr:rowOff>
    </xdr:from>
    <xdr:to>
      <xdr:col>8</xdr:col>
      <xdr:colOff>152400</xdr:colOff>
      <xdr:row>2831</xdr:row>
      <xdr:rowOff>190500</xdr:rowOff>
    </xdr:to>
    <xdr:pic>
      <xdr:nvPicPr>
        <xdr:cNvPr id="306" name="Picture 305" descr="407back.png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4267200" y="275234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2828</xdr:row>
      <xdr:rowOff>0</xdr:rowOff>
    </xdr:from>
    <xdr:to>
      <xdr:col>10</xdr:col>
      <xdr:colOff>152400</xdr:colOff>
      <xdr:row>2831</xdr:row>
      <xdr:rowOff>190500</xdr:rowOff>
    </xdr:to>
    <xdr:pic>
      <xdr:nvPicPr>
        <xdr:cNvPr id="307" name="Picture 306" descr="407backfem.png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5486400" y="275234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2823</xdr:row>
      <xdr:rowOff>0</xdr:rowOff>
    </xdr:from>
    <xdr:to>
      <xdr:col>12</xdr:col>
      <xdr:colOff>152400</xdr:colOff>
      <xdr:row>2827</xdr:row>
      <xdr:rowOff>0</xdr:rowOff>
    </xdr:to>
    <xdr:pic>
      <xdr:nvPicPr>
        <xdr:cNvPr id="308" name="Picture 307" descr="407shiny.png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6705600" y="274281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2828</xdr:row>
      <xdr:rowOff>0</xdr:rowOff>
    </xdr:from>
    <xdr:to>
      <xdr:col>12</xdr:col>
      <xdr:colOff>152400</xdr:colOff>
      <xdr:row>2831</xdr:row>
      <xdr:rowOff>190500</xdr:rowOff>
    </xdr:to>
    <xdr:pic>
      <xdr:nvPicPr>
        <xdr:cNvPr id="309" name="Picture 308" descr="407backshiny.png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6705600" y="275234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2833</xdr:row>
      <xdr:rowOff>19050</xdr:rowOff>
    </xdr:from>
    <xdr:to>
      <xdr:col>12</xdr:col>
      <xdr:colOff>590550</xdr:colOff>
      <xdr:row>2843</xdr:row>
      <xdr:rowOff>180975</xdr:rowOff>
    </xdr:to>
    <xdr:pic>
      <xdr:nvPicPr>
        <xdr:cNvPr id="310" name="Picture 309" descr="479.jpg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810250" y="2762345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2855</xdr:row>
      <xdr:rowOff>0</xdr:rowOff>
    </xdr:from>
    <xdr:to>
      <xdr:col>9</xdr:col>
      <xdr:colOff>152400</xdr:colOff>
      <xdr:row>2859</xdr:row>
      <xdr:rowOff>0</xdr:rowOff>
    </xdr:to>
    <xdr:pic>
      <xdr:nvPicPr>
        <xdr:cNvPr id="311" name="Picture 310" descr="479.png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4876800" y="2804350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2860</xdr:row>
      <xdr:rowOff>0</xdr:rowOff>
    </xdr:from>
    <xdr:to>
      <xdr:col>9</xdr:col>
      <xdr:colOff>152400</xdr:colOff>
      <xdr:row>2863</xdr:row>
      <xdr:rowOff>190500</xdr:rowOff>
    </xdr:to>
    <xdr:pic>
      <xdr:nvPicPr>
        <xdr:cNvPr id="312" name="Picture 311" descr="479back.png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4876800" y="2813875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2855</xdr:row>
      <xdr:rowOff>0</xdr:rowOff>
    </xdr:from>
    <xdr:to>
      <xdr:col>12</xdr:col>
      <xdr:colOff>152400</xdr:colOff>
      <xdr:row>2859</xdr:row>
      <xdr:rowOff>0</xdr:rowOff>
    </xdr:to>
    <xdr:pic>
      <xdr:nvPicPr>
        <xdr:cNvPr id="313" name="Picture 312" descr="479shiny.png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6705600" y="2804350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2860</xdr:row>
      <xdr:rowOff>0</xdr:rowOff>
    </xdr:from>
    <xdr:to>
      <xdr:col>12</xdr:col>
      <xdr:colOff>152400</xdr:colOff>
      <xdr:row>2863</xdr:row>
      <xdr:rowOff>190500</xdr:rowOff>
    </xdr:to>
    <xdr:pic>
      <xdr:nvPicPr>
        <xdr:cNvPr id="314" name="Picture 313" descr="479backshiny.png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6705600" y="2813875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2865</xdr:row>
      <xdr:rowOff>19050</xdr:rowOff>
    </xdr:from>
    <xdr:to>
      <xdr:col>12</xdr:col>
      <xdr:colOff>600075</xdr:colOff>
      <xdr:row>2875</xdr:row>
      <xdr:rowOff>180975</xdr:rowOff>
    </xdr:to>
    <xdr:pic>
      <xdr:nvPicPr>
        <xdr:cNvPr id="320" name="Picture 319" descr="Fan%20Rotom.png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5819775" y="2823876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2887</xdr:row>
      <xdr:rowOff>0</xdr:rowOff>
    </xdr:from>
    <xdr:to>
      <xdr:col>9</xdr:col>
      <xdr:colOff>152305</xdr:colOff>
      <xdr:row>2890</xdr:row>
      <xdr:rowOff>190405</xdr:rowOff>
    </xdr:to>
    <xdr:pic>
      <xdr:nvPicPr>
        <xdr:cNvPr id="321" name="Picture 320" descr="norm.png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4876800" y="28658820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2892</xdr:row>
      <xdr:rowOff>0</xdr:rowOff>
    </xdr:from>
    <xdr:to>
      <xdr:col>9</xdr:col>
      <xdr:colOff>152305</xdr:colOff>
      <xdr:row>2895</xdr:row>
      <xdr:rowOff>190405</xdr:rowOff>
    </xdr:to>
    <xdr:pic>
      <xdr:nvPicPr>
        <xdr:cNvPr id="322" name="Picture 321" descr="normback.png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4876800" y="28754070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2887</xdr:row>
      <xdr:rowOff>0</xdr:rowOff>
    </xdr:from>
    <xdr:to>
      <xdr:col>12</xdr:col>
      <xdr:colOff>152305</xdr:colOff>
      <xdr:row>2890</xdr:row>
      <xdr:rowOff>190405</xdr:rowOff>
    </xdr:to>
    <xdr:pic>
      <xdr:nvPicPr>
        <xdr:cNvPr id="323" name="Picture 322" descr="normshiny.png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6705600" y="28658820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2892</xdr:row>
      <xdr:rowOff>0</xdr:rowOff>
    </xdr:from>
    <xdr:to>
      <xdr:col>12</xdr:col>
      <xdr:colOff>152305</xdr:colOff>
      <xdr:row>2895</xdr:row>
      <xdr:rowOff>190405</xdr:rowOff>
    </xdr:to>
    <xdr:pic>
      <xdr:nvPicPr>
        <xdr:cNvPr id="324" name="Picture 323" descr="backshiny.png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6705600" y="28754070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2897</xdr:row>
      <xdr:rowOff>19050</xdr:rowOff>
    </xdr:from>
    <xdr:to>
      <xdr:col>12</xdr:col>
      <xdr:colOff>590550</xdr:colOff>
      <xdr:row>2907</xdr:row>
      <xdr:rowOff>180975</xdr:rowOff>
    </xdr:to>
    <xdr:pic>
      <xdr:nvPicPr>
        <xdr:cNvPr id="330" name="Picture 329" descr="Frost%20Rotom.png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810250" y="2885408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2919</xdr:row>
      <xdr:rowOff>0</xdr:rowOff>
    </xdr:from>
    <xdr:to>
      <xdr:col>9</xdr:col>
      <xdr:colOff>152305</xdr:colOff>
      <xdr:row>2922</xdr:row>
      <xdr:rowOff>190405</xdr:rowOff>
    </xdr:to>
    <xdr:pic>
      <xdr:nvPicPr>
        <xdr:cNvPr id="331" name="Picture 330" descr="norm.png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4876800" y="29274135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2924</xdr:row>
      <xdr:rowOff>0</xdr:rowOff>
    </xdr:from>
    <xdr:to>
      <xdr:col>9</xdr:col>
      <xdr:colOff>152305</xdr:colOff>
      <xdr:row>2927</xdr:row>
      <xdr:rowOff>190405</xdr:rowOff>
    </xdr:to>
    <xdr:pic>
      <xdr:nvPicPr>
        <xdr:cNvPr id="332" name="Picture 331" descr="normback.png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4876800" y="29369385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2919</xdr:row>
      <xdr:rowOff>0</xdr:rowOff>
    </xdr:from>
    <xdr:to>
      <xdr:col>12</xdr:col>
      <xdr:colOff>152305</xdr:colOff>
      <xdr:row>2922</xdr:row>
      <xdr:rowOff>190405</xdr:rowOff>
    </xdr:to>
    <xdr:pic>
      <xdr:nvPicPr>
        <xdr:cNvPr id="333" name="Picture 332" descr="shiny.png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6705600" y="29274135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2924</xdr:row>
      <xdr:rowOff>0</xdr:rowOff>
    </xdr:from>
    <xdr:to>
      <xdr:col>12</xdr:col>
      <xdr:colOff>152305</xdr:colOff>
      <xdr:row>2927</xdr:row>
      <xdr:rowOff>190405</xdr:rowOff>
    </xdr:to>
    <xdr:pic>
      <xdr:nvPicPr>
        <xdr:cNvPr id="334" name="Picture 333" descr="shinyback.png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6705600" y="29369385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2929</xdr:row>
      <xdr:rowOff>19050</xdr:rowOff>
    </xdr:from>
    <xdr:to>
      <xdr:col>12</xdr:col>
      <xdr:colOff>600075</xdr:colOff>
      <xdr:row>2939</xdr:row>
      <xdr:rowOff>180975</xdr:rowOff>
    </xdr:to>
    <xdr:pic>
      <xdr:nvPicPr>
        <xdr:cNvPr id="340" name="Picture 339" descr="Heat%20Rotom.png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5819775" y="2946939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2951</xdr:row>
      <xdr:rowOff>0</xdr:rowOff>
    </xdr:from>
    <xdr:to>
      <xdr:col>9</xdr:col>
      <xdr:colOff>152305</xdr:colOff>
      <xdr:row>2954</xdr:row>
      <xdr:rowOff>190405</xdr:rowOff>
    </xdr:to>
    <xdr:pic>
      <xdr:nvPicPr>
        <xdr:cNvPr id="341" name="Picture 340" descr="norm.png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4876800" y="29889450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2956</xdr:row>
      <xdr:rowOff>0</xdr:rowOff>
    </xdr:from>
    <xdr:to>
      <xdr:col>9</xdr:col>
      <xdr:colOff>152305</xdr:colOff>
      <xdr:row>2959</xdr:row>
      <xdr:rowOff>190405</xdr:rowOff>
    </xdr:to>
    <xdr:pic>
      <xdr:nvPicPr>
        <xdr:cNvPr id="342" name="Picture 341" descr="normback.png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4876800" y="29984700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2951</xdr:row>
      <xdr:rowOff>0</xdr:rowOff>
    </xdr:from>
    <xdr:to>
      <xdr:col>12</xdr:col>
      <xdr:colOff>152305</xdr:colOff>
      <xdr:row>2954</xdr:row>
      <xdr:rowOff>190405</xdr:rowOff>
    </xdr:to>
    <xdr:pic>
      <xdr:nvPicPr>
        <xdr:cNvPr id="343" name="Picture 342" descr="shiny.png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6705600" y="29889450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2956</xdr:row>
      <xdr:rowOff>0</xdr:rowOff>
    </xdr:from>
    <xdr:to>
      <xdr:col>12</xdr:col>
      <xdr:colOff>152305</xdr:colOff>
      <xdr:row>2959</xdr:row>
      <xdr:rowOff>190405</xdr:rowOff>
    </xdr:to>
    <xdr:pic>
      <xdr:nvPicPr>
        <xdr:cNvPr id="344" name="Picture 343" descr="shinyback.png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6705600" y="29984700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2961</xdr:row>
      <xdr:rowOff>19050</xdr:rowOff>
    </xdr:from>
    <xdr:to>
      <xdr:col>12</xdr:col>
      <xdr:colOff>590550</xdr:colOff>
      <xdr:row>2971</xdr:row>
      <xdr:rowOff>180975</xdr:rowOff>
    </xdr:to>
    <xdr:pic>
      <xdr:nvPicPr>
        <xdr:cNvPr id="350" name="Picture 349" descr="Mow%20Rotom.png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5810250" y="3008471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2983</xdr:row>
      <xdr:rowOff>0</xdr:rowOff>
    </xdr:from>
    <xdr:to>
      <xdr:col>9</xdr:col>
      <xdr:colOff>152305</xdr:colOff>
      <xdr:row>2986</xdr:row>
      <xdr:rowOff>190405</xdr:rowOff>
    </xdr:to>
    <xdr:pic>
      <xdr:nvPicPr>
        <xdr:cNvPr id="351" name="Picture 350" descr="norm.png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4876800" y="30504765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2988</xdr:row>
      <xdr:rowOff>0</xdr:rowOff>
    </xdr:from>
    <xdr:to>
      <xdr:col>9</xdr:col>
      <xdr:colOff>152305</xdr:colOff>
      <xdr:row>2991</xdr:row>
      <xdr:rowOff>190405</xdr:rowOff>
    </xdr:to>
    <xdr:pic>
      <xdr:nvPicPr>
        <xdr:cNvPr id="352" name="Picture 351" descr="normback.png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4876800" y="30600015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2983</xdr:row>
      <xdr:rowOff>0</xdr:rowOff>
    </xdr:from>
    <xdr:to>
      <xdr:col>12</xdr:col>
      <xdr:colOff>152305</xdr:colOff>
      <xdr:row>2986</xdr:row>
      <xdr:rowOff>190405</xdr:rowOff>
    </xdr:to>
    <xdr:pic>
      <xdr:nvPicPr>
        <xdr:cNvPr id="353" name="Picture 352" descr="shiny.png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6705600" y="30504765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2988</xdr:row>
      <xdr:rowOff>0</xdr:rowOff>
    </xdr:from>
    <xdr:to>
      <xdr:col>12</xdr:col>
      <xdr:colOff>152305</xdr:colOff>
      <xdr:row>2991</xdr:row>
      <xdr:rowOff>190405</xdr:rowOff>
    </xdr:to>
    <xdr:pic>
      <xdr:nvPicPr>
        <xdr:cNvPr id="354" name="Picture 353" descr="shinyback.png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6705600" y="30600015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2993</xdr:row>
      <xdr:rowOff>19050</xdr:rowOff>
    </xdr:from>
    <xdr:to>
      <xdr:col>12</xdr:col>
      <xdr:colOff>600075</xdr:colOff>
      <xdr:row>3003</xdr:row>
      <xdr:rowOff>180975</xdr:rowOff>
    </xdr:to>
    <xdr:pic>
      <xdr:nvPicPr>
        <xdr:cNvPr id="360" name="Picture 359" descr="Wash%20Rotom.png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5819775" y="3070002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3015</xdr:row>
      <xdr:rowOff>0</xdr:rowOff>
    </xdr:from>
    <xdr:to>
      <xdr:col>9</xdr:col>
      <xdr:colOff>152305</xdr:colOff>
      <xdr:row>3018</xdr:row>
      <xdr:rowOff>190405</xdr:rowOff>
    </xdr:to>
    <xdr:pic>
      <xdr:nvPicPr>
        <xdr:cNvPr id="361" name="Picture 360" descr="norm.png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4876800" y="31120080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3020</xdr:row>
      <xdr:rowOff>0</xdr:rowOff>
    </xdr:from>
    <xdr:to>
      <xdr:col>9</xdr:col>
      <xdr:colOff>152305</xdr:colOff>
      <xdr:row>3023</xdr:row>
      <xdr:rowOff>190405</xdr:rowOff>
    </xdr:to>
    <xdr:pic>
      <xdr:nvPicPr>
        <xdr:cNvPr id="362" name="Picture 361" descr="normback.png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4876800" y="31215330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3015</xdr:row>
      <xdr:rowOff>0</xdr:rowOff>
    </xdr:from>
    <xdr:to>
      <xdr:col>12</xdr:col>
      <xdr:colOff>152305</xdr:colOff>
      <xdr:row>3018</xdr:row>
      <xdr:rowOff>190405</xdr:rowOff>
    </xdr:to>
    <xdr:pic>
      <xdr:nvPicPr>
        <xdr:cNvPr id="363" name="Picture 362" descr="shiny.png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6705600" y="31120080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3020</xdr:row>
      <xdr:rowOff>0</xdr:rowOff>
    </xdr:from>
    <xdr:to>
      <xdr:col>12</xdr:col>
      <xdr:colOff>152305</xdr:colOff>
      <xdr:row>3023</xdr:row>
      <xdr:rowOff>190405</xdr:rowOff>
    </xdr:to>
    <xdr:pic>
      <xdr:nvPicPr>
        <xdr:cNvPr id="364" name="Picture 363" descr="shinyback.png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6705600" y="31215330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3027</xdr:row>
      <xdr:rowOff>19050</xdr:rowOff>
    </xdr:from>
    <xdr:to>
      <xdr:col>12</xdr:col>
      <xdr:colOff>590550</xdr:colOff>
      <xdr:row>3037</xdr:row>
      <xdr:rowOff>180975</xdr:rowOff>
    </xdr:to>
    <xdr:pic>
      <xdr:nvPicPr>
        <xdr:cNvPr id="365" name="Picture 364" descr="373.jpg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5810250" y="3135344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3049</xdr:row>
      <xdr:rowOff>0</xdr:rowOff>
    </xdr:from>
    <xdr:to>
      <xdr:col>8</xdr:col>
      <xdr:colOff>152400</xdr:colOff>
      <xdr:row>3053</xdr:row>
      <xdr:rowOff>0</xdr:rowOff>
    </xdr:to>
    <xdr:pic>
      <xdr:nvPicPr>
        <xdr:cNvPr id="366" name="Picture 365" descr="373.png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4267200" y="317734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3049</xdr:row>
      <xdr:rowOff>0</xdr:rowOff>
    </xdr:from>
    <xdr:to>
      <xdr:col>10</xdr:col>
      <xdr:colOff>152400</xdr:colOff>
      <xdr:row>3053</xdr:row>
      <xdr:rowOff>0</xdr:rowOff>
    </xdr:to>
    <xdr:pic>
      <xdr:nvPicPr>
        <xdr:cNvPr id="367" name="Picture 366" descr="373.png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5486400" y="317734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3054</xdr:row>
      <xdr:rowOff>0</xdr:rowOff>
    </xdr:from>
    <xdr:to>
      <xdr:col>8</xdr:col>
      <xdr:colOff>152400</xdr:colOff>
      <xdr:row>3057</xdr:row>
      <xdr:rowOff>190500</xdr:rowOff>
    </xdr:to>
    <xdr:pic>
      <xdr:nvPicPr>
        <xdr:cNvPr id="368" name="Picture 367" descr="373back.png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4267200" y="318687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3054</xdr:row>
      <xdr:rowOff>0</xdr:rowOff>
    </xdr:from>
    <xdr:to>
      <xdr:col>10</xdr:col>
      <xdr:colOff>152400</xdr:colOff>
      <xdr:row>3057</xdr:row>
      <xdr:rowOff>190500</xdr:rowOff>
    </xdr:to>
    <xdr:pic>
      <xdr:nvPicPr>
        <xdr:cNvPr id="369" name="Picture 368" descr="373back.png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5486400" y="318687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3049</xdr:row>
      <xdr:rowOff>0</xdr:rowOff>
    </xdr:from>
    <xdr:to>
      <xdr:col>12</xdr:col>
      <xdr:colOff>152400</xdr:colOff>
      <xdr:row>3053</xdr:row>
      <xdr:rowOff>0</xdr:rowOff>
    </xdr:to>
    <xdr:pic>
      <xdr:nvPicPr>
        <xdr:cNvPr id="370" name="Picture 369" descr="373shiny.png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6705600" y="317734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3054</xdr:row>
      <xdr:rowOff>0</xdr:rowOff>
    </xdr:from>
    <xdr:to>
      <xdr:col>12</xdr:col>
      <xdr:colOff>152400</xdr:colOff>
      <xdr:row>3057</xdr:row>
      <xdr:rowOff>190500</xdr:rowOff>
    </xdr:to>
    <xdr:pic>
      <xdr:nvPicPr>
        <xdr:cNvPr id="371" name="Picture 370" descr="373backshiny.png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6705600" y="318687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3193</xdr:row>
      <xdr:rowOff>19050</xdr:rowOff>
    </xdr:from>
    <xdr:to>
      <xdr:col>12</xdr:col>
      <xdr:colOff>600075</xdr:colOff>
      <xdr:row>3203</xdr:row>
      <xdr:rowOff>180975</xdr:rowOff>
    </xdr:to>
    <xdr:pic>
      <xdr:nvPicPr>
        <xdr:cNvPr id="372" name="Picture 371" descr="227.jpg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5819775" y="3266027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3215</xdr:row>
      <xdr:rowOff>0</xdr:rowOff>
    </xdr:from>
    <xdr:to>
      <xdr:col>8</xdr:col>
      <xdr:colOff>152400</xdr:colOff>
      <xdr:row>3219</xdr:row>
      <xdr:rowOff>0</xdr:rowOff>
    </xdr:to>
    <xdr:pic>
      <xdr:nvPicPr>
        <xdr:cNvPr id="373" name="Picture 372" descr="227.png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4267200" y="330803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3215</xdr:row>
      <xdr:rowOff>0</xdr:rowOff>
    </xdr:from>
    <xdr:to>
      <xdr:col>10</xdr:col>
      <xdr:colOff>152400</xdr:colOff>
      <xdr:row>3219</xdr:row>
      <xdr:rowOff>0</xdr:rowOff>
    </xdr:to>
    <xdr:pic>
      <xdr:nvPicPr>
        <xdr:cNvPr id="374" name="Picture 373" descr="227.png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5486400" y="330803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3220</xdr:row>
      <xdr:rowOff>0</xdr:rowOff>
    </xdr:from>
    <xdr:to>
      <xdr:col>8</xdr:col>
      <xdr:colOff>152400</xdr:colOff>
      <xdr:row>3223</xdr:row>
      <xdr:rowOff>190500</xdr:rowOff>
    </xdr:to>
    <xdr:pic>
      <xdr:nvPicPr>
        <xdr:cNvPr id="375" name="Picture 374" descr="227back.png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4267200" y="331755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3220</xdr:row>
      <xdr:rowOff>0</xdr:rowOff>
    </xdr:from>
    <xdr:to>
      <xdr:col>10</xdr:col>
      <xdr:colOff>152400</xdr:colOff>
      <xdr:row>3223</xdr:row>
      <xdr:rowOff>190500</xdr:rowOff>
    </xdr:to>
    <xdr:pic>
      <xdr:nvPicPr>
        <xdr:cNvPr id="376" name="Picture 375" descr="227back.png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5486400" y="331755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3215</xdr:row>
      <xdr:rowOff>0</xdr:rowOff>
    </xdr:from>
    <xdr:to>
      <xdr:col>12</xdr:col>
      <xdr:colOff>152400</xdr:colOff>
      <xdr:row>3219</xdr:row>
      <xdr:rowOff>0</xdr:rowOff>
    </xdr:to>
    <xdr:pic>
      <xdr:nvPicPr>
        <xdr:cNvPr id="377" name="Picture 376" descr="227shiny.png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6705600" y="330803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3220</xdr:row>
      <xdr:rowOff>0</xdr:rowOff>
    </xdr:from>
    <xdr:to>
      <xdr:col>12</xdr:col>
      <xdr:colOff>152400</xdr:colOff>
      <xdr:row>3223</xdr:row>
      <xdr:rowOff>190500</xdr:rowOff>
    </xdr:to>
    <xdr:pic>
      <xdr:nvPicPr>
        <xdr:cNvPr id="378" name="Picture 377" descr="227backshiny.png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6705600" y="331755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3261</xdr:row>
      <xdr:rowOff>19050</xdr:rowOff>
    </xdr:from>
    <xdr:to>
      <xdr:col>12</xdr:col>
      <xdr:colOff>590550</xdr:colOff>
      <xdr:row>3271</xdr:row>
      <xdr:rowOff>180975</xdr:rowOff>
    </xdr:to>
    <xdr:pic>
      <xdr:nvPicPr>
        <xdr:cNvPr id="345" name="Picture 344" descr="235.jpg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5810250" y="3331368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3283</xdr:row>
      <xdr:rowOff>0</xdr:rowOff>
    </xdr:from>
    <xdr:to>
      <xdr:col>8</xdr:col>
      <xdr:colOff>152400</xdr:colOff>
      <xdr:row>3287</xdr:row>
      <xdr:rowOff>0</xdr:rowOff>
    </xdr:to>
    <xdr:pic>
      <xdr:nvPicPr>
        <xdr:cNvPr id="346" name="Picture 345" descr="235.png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4267200" y="337337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3283</xdr:row>
      <xdr:rowOff>0</xdr:rowOff>
    </xdr:from>
    <xdr:to>
      <xdr:col>10</xdr:col>
      <xdr:colOff>152400</xdr:colOff>
      <xdr:row>3287</xdr:row>
      <xdr:rowOff>0</xdr:rowOff>
    </xdr:to>
    <xdr:pic>
      <xdr:nvPicPr>
        <xdr:cNvPr id="347" name="Picture 346" descr="235.png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5486400" y="337337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3288</xdr:row>
      <xdr:rowOff>0</xdr:rowOff>
    </xdr:from>
    <xdr:to>
      <xdr:col>8</xdr:col>
      <xdr:colOff>152400</xdr:colOff>
      <xdr:row>3291</xdr:row>
      <xdr:rowOff>190500</xdr:rowOff>
    </xdr:to>
    <xdr:pic>
      <xdr:nvPicPr>
        <xdr:cNvPr id="348" name="Picture 347" descr="235back.png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4267200" y="338289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3288</xdr:row>
      <xdr:rowOff>0</xdr:rowOff>
    </xdr:from>
    <xdr:to>
      <xdr:col>10</xdr:col>
      <xdr:colOff>152400</xdr:colOff>
      <xdr:row>3291</xdr:row>
      <xdr:rowOff>190500</xdr:rowOff>
    </xdr:to>
    <xdr:pic>
      <xdr:nvPicPr>
        <xdr:cNvPr id="349" name="Picture 348" descr="235back.png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5486400" y="338289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3283</xdr:row>
      <xdr:rowOff>0</xdr:rowOff>
    </xdr:from>
    <xdr:to>
      <xdr:col>12</xdr:col>
      <xdr:colOff>152400</xdr:colOff>
      <xdr:row>3287</xdr:row>
      <xdr:rowOff>0</xdr:rowOff>
    </xdr:to>
    <xdr:pic>
      <xdr:nvPicPr>
        <xdr:cNvPr id="355" name="Picture 354" descr="235shiny.png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6705600" y="337337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3288</xdr:row>
      <xdr:rowOff>0</xdr:rowOff>
    </xdr:from>
    <xdr:to>
      <xdr:col>12</xdr:col>
      <xdr:colOff>152400</xdr:colOff>
      <xdr:row>3291</xdr:row>
      <xdr:rowOff>190500</xdr:rowOff>
    </xdr:to>
    <xdr:pic>
      <xdr:nvPicPr>
        <xdr:cNvPr id="356" name="Picture 355" descr="235backshiny.png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6705600" y="338289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3295</xdr:row>
      <xdr:rowOff>19050</xdr:rowOff>
    </xdr:from>
    <xdr:to>
      <xdr:col>12</xdr:col>
      <xdr:colOff>590550</xdr:colOff>
      <xdr:row>3305</xdr:row>
      <xdr:rowOff>180975</xdr:rowOff>
    </xdr:to>
    <xdr:pic>
      <xdr:nvPicPr>
        <xdr:cNvPr id="357" name="Picture 356" descr="143.jpg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5810250" y="3396710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3317</xdr:row>
      <xdr:rowOff>0</xdr:rowOff>
    </xdr:from>
    <xdr:to>
      <xdr:col>8</xdr:col>
      <xdr:colOff>152400</xdr:colOff>
      <xdr:row>3321</xdr:row>
      <xdr:rowOff>0</xdr:rowOff>
    </xdr:to>
    <xdr:pic>
      <xdr:nvPicPr>
        <xdr:cNvPr id="358" name="Picture 357" descr="143.png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4267200" y="3438715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3317</xdr:row>
      <xdr:rowOff>0</xdr:rowOff>
    </xdr:from>
    <xdr:to>
      <xdr:col>10</xdr:col>
      <xdr:colOff>152400</xdr:colOff>
      <xdr:row>3321</xdr:row>
      <xdr:rowOff>0</xdr:rowOff>
    </xdr:to>
    <xdr:pic>
      <xdr:nvPicPr>
        <xdr:cNvPr id="359" name="Picture 358" descr="143.png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5486400" y="3438715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3322</xdr:row>
      <xdr:rowOff>0</xdr:rowOff>
    </xdr:from>
    <xdr:to>
      <xdr:col>8</xdr:col>
      <xdr:colOff>152400</xdr:colOff>
      <xdr:row>3325</xdr:row>
      <xdr:rowOff>190500</xdr:rowOff>
    </xdr:to>
    <xdr:pic>
      <xdr:nvPicPr>
        <xdr:cNvPr id="379" name="Picture 378" descr="143back.png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4267200" y="3448240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3322</xdr:row>
      <xdr:rowOff>0</xdr:rowOff>
    </xdr:from>
    <xdr:to>
      <xdr:col>10</xdr:col>
      <xdr:colOff>152400</xdr:colOff>
      <xdr:row>3325</xdr:row>
      <xdr:rowOff>190500</xdr:rowOff>
    </xdr:to>
    <xdr:pic>
      <xdr:nvPicPr>
        <xdr:cNvPr id="380" name="Picture 379" descr="143back.png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5486400" y="3448240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3317</xdr:row>
      <xdr:rowOff>0</xdr:rowOff>
    </xdr:from>
    <xdr:to>
      <xdr:col>12</xdr:col>
      <xdr:colOff>152400</xdr:colOff>
      <xdr:row>3321</xdr:row>
      <xdr:rowOff>0</xdr:rowOff>
    </xdr:to>
    <xdr:pic>
      <xdr:nvPicPr>
        <xdr:cNvPr id="381" name="Picture 380" descr="143shiny.png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6705600" y="3438715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3322</xdr:row>
      <xdr:rowOff>0</xdr:rowOff>
    </xdr:from>
    <xdr:to>
      <xdr:col>12</xdr:col>
      <xdr:colOff>152400</xdr:colOff>
      <xdr:row>3325</xdr:row>
      <xdr:rowOff>190500</xdr:rowOff>
    </xdr:to>
    <xdr:pic>
      <xdr:nvPicPr>
        <xdr:cNvPr id="382" name="Picture 381" descr="143backshiny.png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6705600" y="3448240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3397</xdr:row>
      <xdr:rowOff>19050</xdr:rowOff>
    </xdr:from>
    <xdr:to>
      <xdr:col>12</xdr:col>
      <xdr:colOff>600075</xdr:colOff>
      <xdr:row>3407</xdr:row>
      <xdr:rowOff>180975</xdr:rowOff>
    </xdr:to>
    <xdr:pic>
      <xdr:nvPicPr>
        <xdr:cNvPr id="383" name="Picture 382" descr="121.jpg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819775" y="3462051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3419</xdr:row>
      <xdr:rowOff>0</xdr:rowOff>
    </xdr:from>
    <xdr:to>
      <xdr:col>9</xdr:col>
      <xdr:colOff>152400</xdr:colOff>
      <xdr:row>3423</xdr:row>
      <xdr:rowOff>0</xdr:rowOff>
    </xdr:to>
    <xdr:pic>
      <xdr:nvPicPr>
        <xdr:cNvPr id="385" name="Picture 384" descr="121.png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4876800" y="350405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3424</xdr:row>
      <xdr:rowOff>0</xdr:rowOff>
    </xdr:from>
    <xdr:to>
      <xdr:col>9</xdr:col>
      <xdr:colOff>152400</xdr:colOff>
      <xdr:row>3427</xdr:row>
      <xdr:rowOff>190500</xdr:rowOff>
    </xdr:to>
    <xdr:pic>
      <xdr:nvPicPr>
        <xdr:cNvPr id="386" name="Picture 385" descr="121back.png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4876800" y="351358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3419</xdr:row>
      <xdr:rowOff>0</xdr:rowOff>
    </xdr:from>
    <xdr:to>
      <xdr:col>12</xdr:col>
      <xdr:colOff>152400</xdr:colOff>
      <xdr:row>3423</xdr:row>
      <xdr:rowOff>0</xdr:rowOff>
    </xdr:to>
    <xdr:pic>
      <xdr:nvPicPr>
        <xdr:cNvPr id="387" name="Picture 386" descr="121shiny.png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6705600" y="350405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3424</xdr:row>
      <xdr:rowOff>0</xdr:rowOff>
    </xdr:from>
    <xdr:to>
      <xdr:col>12</xdr:col>
      <xdr:colOff>152400</xdr:colOff>
      <xdr:row>3427</xdr:row>
      <xdr:rowOff>190500</xdr:rowOff>
    </xdr:to>
    <xdr:pic>
      <xdr:nvPicPr>
        <xdr:cNvPr id="388" name="Picture 387" descr="121backshiny.png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6705600" y="351358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3465</xdr:row>
      <xdr:rowOff>19050</xdr:rowOff>
    </xdr:from>
    <xdr:to>
      <xdr:col>12</xdr:col>
      <xdr:colOff>600075</xdr:colOff>
      <xdr:row>3475</xdr:row>
      <xdr:rowOff>180975</xdr:rowOff>
    </xdr:to>
    <xdr:pic>
      <xdr:nvPicPr>
        <xdr:cNvPr id="389" name="Picture 388" descr="245.jpg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5819775" y="3527393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3487</xdr:row>
      <xdr:rowOff>0</xdr:rowOff>
    </xdr:from>
    <xdr:to>
      <xdr:col>9</xdr:col>
      <xdr:colOff>152400</xdr:colOff>
      <xdr:row>3491</xdr:row>
      <xdr:rowOff>0</xdr:rowOff>
    </xdr:to>
    <xdr:pic>
      <xdr:nvPicPr>
        <xdr:cNvPr id="390" name="Picture 389" descr="245.png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4876800" y="356939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3492</xdr:row>
      <xdr:rowOff>0</xdr:rowOff>
    </xdr:from>
    <xdr:to>
      <xdr:col>9</xdr:col>
      <xdr:colOff>152400</xdr:colOff>
      <xdr:row>3495</xdr:row>
      <xdr:rowOff>190500</xdr:rowOff>
    </xdr:to>
    <xdr:pic>
      <xdr:nvPicPr>
        <xdr:cNvPr id="391" name="Picture 390" descr="245back.png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4876800" y="357892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3487</xdr:row>
      <xdr:rowOff>0</xdr:rowOff>
    </xdr:from>
    <xdr:to>
      <xdr:col>12</xdr:col>
      <xdr:colOff>152400</xdr:colOff>
      <xdr:row>3491</xdr:row>
      <xdr:rowOff>0</xdr:rowOff>
    </xdr:to>
    <xdr:pic>
      <xdr:nvPicPr>
        <xdr:cNvPr id="392" name="Picture 391" descr="245shiny.png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6705600" y="356939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3492</xdr:row>
      <xdr:rowOff>0</xdr:rowOff>
    </xdr:from>
    <xdr:to>
      <xdr:col>12</xdr:col>
      <xdr:colOff>152400</xdr:colOff>
      <xdr:row>3495</xdr:row>
      <xdr:rowOff>190500</xdr:rowOff>
    </xdr:to>
    <xdr:pic>
      <xdr:nvPicPr>
        <xdr:cNvPr id="393" name="Picture 392" descr="245backshiny.png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6705600" y="357892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3499</xdr:row>
      <xdr:rowOff>19050</xdr:rowOff>
    </xdr:from>
    <xdr:to>
      <xdr:col>12</xdr:col>
      <xdr:colOff>590550</xdr:colOff>
      <xdr:row>3509</xdr:row>
      <xdr:rowOff>180975</xdr:rowOff>
    </xdr:to>
    <xdr:pic>
      <xdr:nvPicPr>
        <xdr:cNvPr id="394" name="Picture 393" descr="260.jpg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5810250" y="3592734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3521</xdr:row>
      <xdr:rowOff>0</xdr:rowOff>
    </xdr:from>
    <xdr:to>
      <xdr:col>8</xdr:col>
      <xdr:colOff>152400</xdr:colOff>
      <xdr:row>3525</xdr:row>
      <xdr:rowOff>0</xdr:rowOff>
    </xdr:to>
    <xdr:pic>
      <xdr:nvPicPr>
        <xdr:cNvPr id="395" name="Picture 394" descr="260.png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4267200" y="363474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3521</xdr:row>
      <xdr:rowOff>0</xdr:rowOff>
    </xdr:from>
    <xdr:to>
      <xdr:col>10</xdr:col>
      <xdr:colOff>152400</xdr:colOff>
      <xdr:row>3525</xdr:row>
      <xdr:rowOff>0</xdr:rowOff>
    </xdr:to>
    <xdr:pic>
      <xdr:nvPicPr>
        <xdr:cNvPr id="396" name="Picture 395" descr="260.png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5486400" y="363474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3526</xdr:row>
      <xdr:rowOff>0</xdr:rowOff>
    </xdr:from>
    <xdr:to>
      <xdr:col>8</xdr:col>
      <xdr:colOff>152400</xdr:colOff>
      <xdr:row>3529</xdr:row>
      <xdr:rowOff>190500</xdr:rowOff>
    </xdr:to>
    <xdr:pic>
      <xdr:nvPicPr>
        <xdr:cNvPr id="397" name="Picture 396" descr="260back.png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4267200" y="364426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3526</xdr:row>
      <xdr:rowOff>0</xdr:rowOff>
    </xdr:from>
    <xdr:to>
      <xdr:col>10</xdr:col>
      <xdr:colOff>152400</xdr:colOff>
      <xdr:row>3529</xdr:row>
      <xdr:rowOff>190500</xdr:rowOff>
    </xdr:to>
    <xdr:pic>
      <xdr:nvPicPr>
        <xdr:cNvPr id="398" name="Picture 397" descr="260back.png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5486400" y="364426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3521</xdr:row>
      <xdr:rowOff>0</xdr:rowOff>
    </xdr:from>
    <xdr:to>
      <xdr:col>12</xdr:col>
      <xdr:colOff>152400</xdr:colOff>
      <xdr:row>3525</xdr:row>
      <xdr:rowOff>0</xdr:rowOff>
    </xdr:to>
    <xdr:pic>
      <xdr:nvPicPr>
        <xdr:cNvPr id="399" name="Picture 398" descr="260shiny.png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6705600" y="363474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3526</xdr:row>
      <xdr:rowOff>0</xdr:rowOff>
    </xdr:from>
    <xdr:to>
      <xdr:col>12</xdr:col>
      <xdr:colOff>152400</xdr:colOff>
      <xdr:row>3529</xdr:row>
      <xdr:rowOff>190500</xdr:rowOff>
    </xdr:to>
    <xdr:pic>
      <xdr:nvPicPr>
        <xdr:cNvPr id="400" name="Picture 399" descr="260backshiny.png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6705600" y="364426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3599</xdr:row>
      <xdr:rowOff>19050</xdr:rowOff>
    </xdr:from>
    <xdr:to>
      <xdr:col>12</xdr:col>
      <xdr:colOff>590550</xdr:colOff>
      <xdr:row>3609</xdr:row>
      <xdr:rowOff>180975</xdr:rowOff>
    </xdr:to>
    <xdr:pic>
      <xdr:nvPicPr>
        <xdr:cNvPr id="384" name="Picture 383" descr="073.jpg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5810250" y="3658076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3621</xdr:row>
      <xdr:rowOff>0</xdr:rowOff>
    </xdr:from>
    <xdr:to>
      <xdr:col>8</xdr:col>
      <xdr:colOff>152400</xdr:colOff>
      <xdr:row>3625</xdr:row>
      <xdr:rowOff>0</xdr:rowOff>
    </xdr:to>
    <xdr:pic>
      <xdr:nvPicPr>
        <xdr:cNvPr id="401" name="Picture 400" descr="73.png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4267200" y="370008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3621</xdr:row>
      <xdr:rowOff>0</xdr:rowOff>
    </xdr:from>
    <xdr:to>
      <xdr:col>10</xdr:col>
      <xdr:colOff>152400</xdr:colOff>
      <xdr:row>3625</xdr:row>
      <xdr:rowOff>0</xdr:rowOff>
    </xdr:to>
    <xdr:pic>
      <xdr:nvPicPr>
        <xdr:cNvPr id="402" name="Picture 401" descr="73.png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5486400" y="370008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3626</xdr:row>
      <xdr:rowOff>0</xdr:rowOff>
    </xdr:from>
    <xdr:to>
      <xdr:col>8</xdr:col>
      <xdr:colOff>152400</xdr:colOff>
      <xdr:row>3629</xdr:row>
      <xdr:rowOff>190500</xdr:rowOff>
    </xdr:to>
    <xdr:pic>
      <xdr:nvPicPr>
        <xdr:cNvPr id="403" name="Picture 402" descr="73back.png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4267200" y="370960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3626</xdr:row>
      <xdr:rowOff>0</xdr:rowOff>
    </xdr:from>
    <xdr:to>
      <xdr:col>10</xdr:col>
      <xdr:colOff>152400</xdr:colOff>
      <xdr:row>3629</xdr:row>
      <xdr:rowOff>190500</xdr:rowOff>
    </xdr:to>
    <xdr:pic>
      <xdr:nvPicPr>
        <xdr:cNvPr id="404" name="Picture 403" descr="73back.png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5486400" y="370960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3621</xdr:row>
      <xdr:rowOff>0</xdr:rowOff>
    </xdr:from>
    <xdr:to>
      <xdr:col>12</xdr:col>
      <xdr:colOff>152400</xdr:colOff>
      <xdr:row>3625</xdr:row>
      <xdr:rowOff>0</xdr:rowOff>
    </xdr:to>
    <xdr:pic>
      <xdr:nvPicPr>
        <xdr:cNvPr id="405" name="Picture 404" descr="73shiny.png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6705600" y="370008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3626</xdr:row>
      <xdr:rowOff>0</xdr:rowOff>
    </xdr:from>
    <xdr:to>
      <xdr:col>12</xdr:col>
      <xdr:colOff>152400</xdr:colOff>
      <xdr:row>3629</xdr:row>
      <xdr:rowOff>190500</xdr:rowOff>
    </xdr:to>
    <xdr:pic>
      <xdr:nvPicPr>
        <xdr:cNvPr id="406" name="Picture 405" descr="73backshiny.png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6705600" y="370960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3631</xdr:row>
      <xdr:rowOff>19050</xdr:rowOff>
    </xdr:from>
    <xdr:to>
      <xdr:col>12</xdr:col>
      <xdr:colOff>590550</xdr:colOff>
      <xdr:row>3641</xdr:row>
      <xdr:rowOff>180975</xdr:rowOff>
    </xdr:to>
    <xdr:pic>
      <xdr:nvPicPr>
        <xdr:cNvPr id="407" name="Picture 406" descr="468.jpg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5810250" y="3719607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3653</xdr:row>
      <xdr:rowOff>0</xdr:rowOff>
    </xdr:from>
    <xdr:to>
      <xdr:col>8</xdr:col>
      <xdr:colOff>152400</xdr:colOff>
      <xdr:row>3657</xdr:row>
      <xdr:rowOff>0</xdr:rowOff>
    </xdr:to>
    <xdr:pic>
      <xdr:nvPicPr>
        <xdr:cNvPr id="408" name="Picture 407" descr="468.png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4267200" y="376161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3653</xdr:row>
      <xdr:rowOff>0</xdr:rowOff>
    </xdr:from>
    <xdr:to>
      <xdr:col>10</xdr:col>
      <xdr:colOff>152400</xdr:colOff>
      <xdr:row>3657</xdr:row>
      <xdr:rowOff>0</xdr:rowOff>
    </xdr:to>
    <xdr:pic>
      <xdr:nvPicPr>
        <xdr:cNvPr id="409" name="Picture 408" descr="468.png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5486400" y="376161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3658</xdr:row>
      <xdr:rowOff>0</xdr:rowOff>
    </xdr:from>
    <xdr:to>
      <xdr:col>8</xdr:col>
      <xdr:colOff>152400</xdr:colOff>
      <xdr:row>3661</xdr:row>
      <xdr:rowOff>190500</xdr:rowOff>
    </xdr:to>
    <xdr:pic>
      <xdr:nvPicPr>
        <xdr:cNvPr id="410" name="Picture 409" descr="468back.png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4267200" y="377113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3658</xdr:row>
      <xdr:rowOff>0</xdr:rowOff>
    </xdr:from>
    <xdr:to>
      <xdr:col>10</xdr:col>
      <xdr:colOff>152400</xdr:colOff>
      <xdr:row>3661</xdr:row>
      <xdr:rowOff>190500</xdr:rowOff>
    </xdr:to>
    <xdr:pic>
      <xdr:nvPicPr>
        <xdr:cNvPr id="411" name="Picture 410" descr="468back.png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5486400" y="377113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3653</xdr:row>
      <xdr:rowOff>0</xdr:rowOff>
    </xdr:from>
    <xdr:to>
      <xdr:col>12</xdr:col>
      <xdr:colOff>152400</xdr:colOff>
      <xdr:row>3657</xdr:row>
      <xdr:rowOff>0</xdr:rowOff>
    </xdr:to>
    <xdr:pic>
      <xdr:nvPicPr>
        <xdr:cNvPr id="412" name="Picture 411" descr="468shiny.png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6705600" y="376161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3658</xdr:row>
      <xdr:rowOff>0</xdr:rowOff>
    </xdr:from>
    <xdr:to>
      <xdr:col>12</xdr:col>
      <xdr:colOff>152400</xdr:colOff>
      <xdr:row>3661</xdr:row>
      <xdr:rowOff>190500</xdr:rowOff>
    </xdr:to>
    <xdr:pic>
      <xdr:nvPicPr>
        <xdr:cNvPr id="413" name="Picture 412" descr="468backshiny.png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6705600" y="377113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3833</xdr:row>
      <xdr:rowOff>19050</xdr:rowOff>
    </xdr:from>
    <xdr:to>
      <xdr:col>12</xdr:col>
      <xdr:colOff>590550</xdr:colOff>
      <xdr:row>3843</xdr:row>
      <xdr:rowOff>180975</xdr:rowOff>
    </xdr:to>
    <xdr:pic>
      <xdr:nvPicPr>
        <xdr:cNvPr id="414" name="Picture 413" descr="134.jpg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5810250" y="3850290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3855</xdr:row>
      <xdr:rowOff>0</xdr:rowOff>
    </xdr:from>
    <xdr:to>
      <xdr:col>8</xdr:col>
      <xdr:colOff>152400</xdr:colOff>
      <xdr:row>3859</xdr:row>
      <xdr:rowOff>0</xdr:rowOff>
    </xdr:to>
    <xdr:pic>
      <xdr:nvPicPr>
        <xdr:cNvPr id="415" name="Picture 414" descr="134.png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4267200" y="389229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3855</xdr:row>
      <xdr:rowOff>0</xdr:rowOff>
    </xdr:from>
    <xdr:to>
      <xdr:col>10</xdr:col>
      <xdr:colOff>152400</xdr:colOff>
      <xdr:row>3859</xdr:row>
      <xdr:rowOff>0</xdr:rowOff>
    </xdr:to>
    <xdr:pic>
      <xdr:nvPicPr>
        <xdr:cNvPr id="416" name="Picture 415" descr="134.png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5486400" y="389229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3860</xdr:row>
      <xdr:rowOff>0</xdr:rowOff>
    </xdr:from>
    <xdr:to>
      <xdr:col>8</xdr:col>
      <xdr:colOff>152400</xdr:colOff>
      <xdr:row>3863</xdr:row>
      <xdr:rowOff>190500</xdr:rowOff>
    </xdr:to>
    <xdr:pic>
      <xdr:nvPicPr>
        <xdr:cNvPr id="417" name="Picture 416" descr="134back.png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4267200" y="390182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3860</xdr:row>
      <xdr:rowOff>0</xdr:rowOff>
    </xdr:from>
    <xdr:to>
      <xdr:col>10</xdr:col>
      <xdr:colOff>152400</xdr:colOff>
      <xdr:row>3863</xdr:row>
      <xdr:rowOff>190500</xdr:rowOff>
    </xdr:to>
    <xdr:pic>
      <xdr:nvPicPr>
        <xdr:cNvPr id="418" name="Picture 417" descr="134back.png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5486400" y="390182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3855</xdr:row>
      <xdr:rowOff>0</xdr:rowOff>
    </xdr:from>
    <xdr:to>
      <xdr:col>12</xdr:col>
      <xdr:colOff>152400</xdr:colOff>
      <xdr:row>3859</xdr:row>
      <xdr:rowOff>0</xdr:rowOff>
    </xdr:to>
    <xdr:pic>
      <xdr:nvPicPr>
        <xdr:cNvPr id="419" name="Picture 418" descr="134shiny.png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6705600" y="389229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3860</xdr:row>
      <xdr:rowOff>0</xdr:rowOff>
    </xdr:from>
    <xdr:to>
      <xdr:col>12</xdr:col>
      <xdr:colOff>152400</xdr:colOff>
      <xdr:row>3863</xdr:row>
      <xdr:rowOff>190500</xdr:rowOff>
    </xdr:to>
    <xdr:pic>
      <xdr:nvPicPr>
        <xdr:cNvPr id="420" name="Picture 419" descr="134backshiny.png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6705600" y="390182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3935</xdr:row>
      <xdr:rowOff>19050</xdr:rowOff>
    </xdr:from>
    <xdr:to>
      <xdr:col>12</xdr:col>
      <xdr:colOff>590550</xdr:colOff>
      <xdr:row>3945</xdr:row>
      <xdr:rowOff>180975</xdr:rowOff>
    </xdr:to>
    <xdr:pic>
      <xdr:nvPicPr>
        <xdr:cNvPr id="421" name="Picture 420" descr="461.jpg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5810250" y="3980973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3957</xdr:row>
      <xdr:rowOff>0</xdr:rowOff>
    </xdr:from>
    <xdr:to>
      <xdr:col>8</xdr:col>
      <xdr:colOff>152400</xdr:colOff>
      <xdr:row>3961</xdr:row>
      <xdr:rowOff>0</xdr:rowOff>
    </xdr:to>
    <xdr:pic>
      <xdr:nvPicPr>
        <xdr:cNvPr id="422" name="Picture 421" descr="461.png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4267200" y="402297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3957</xdr:row>
      <xdr:rowOff>0</xdr:rowOff>
    </xdr:from>
    <xdr:to>
      <xdr:col>10</xdr:col>
      <xdr:colOff>152400</xdr:colOff>
      <xdr:row>3961</xdr:row>
      <xdr:rowOff>0</xdr:rowOff>
    </xdr:to>
    <xdr:pic>
      <xdr:nvPicPr>
        <xdr:cNvPr id="423" name="Picture 422" descr="461fem.png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5486400" y="402297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3957</xdr:row>
      <xdr:rowOff>0</xdr:rowOff>
    </xdr:from>
    <xdr:to>
      <xdr:col>12</xdr:col>
      <xdr:colOff>152400</xdr:colOff>
      <xdr:row>3961</xdr:row>
      <xdr:rowOff>0</xdr:rowOff>
    </xdr:to>
    <xdr:pic>
      <xdr:nvPicPr>
        <xdr:cNvPr id="424" name="Picture 423" descr="461shiny.png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6705600" y="402297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3962</xdr:row>
      <xdr:rowOff>0</xdr:rowOff>
    </xdr:from>
    <xdr:to>
      <xdr:col>8</xdr:col>
      <xdr:colOff>152400</xdr:colOff>
      <xdr:row>3965</xdr:row>
      <xdr:rowOff>190500</xdr:rowOff>
    </xdr:to>
    <xdr:pic>
      <xdr:nvPicPr>
        <xdr:cNvPr id="425" name="Picture 424" descr="461back.png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4267200" y="403250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3962</xdr:row>
      <xdr:rowOff>0</xdr:rowOff>
    </xdr:from>
    <xdr:to>
      <xdr:col>10</xdr:col>
      <xdr:colOff>152400</xdr:colOff>
      <xdr:row>3965</xdr:row>
      <xdr:rowOff>190500</xdr:rowOff>
    </xdr:to>
    <xdr:pic>
      <xdr:nvPicPr>
        <xdr:cNvPr id="426" name="Picture 425" descr="461backfem.png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5486400" y="403250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3962</xdr:row>
      <xdr:rowOff>0</xdr:rowOff>
    </xdr:from>
    <xdr:to>
      <xdr:col>12</xdr:col>
      <xdr:colOff>152400</xdr:colOff>
      <xdr:row>3965</xdr:row>
      <xdr:rowOff>190500</xdr:rowOff>
    </xdr:to>
    <xdr:pic>
      <xdr:nvPicPr>
        <xdr:cNvPr id="427" name="Picture 426" descr="461shinyback.png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6705600" y="403250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4071</xdr:row>
      <xdr:rowOff>19050</xdr:rowOff>
    </xdr:from>
    <xdr:to>
      <xdr:col>12</xdr:col>
      <xdr:colOff>590550</xdr:colOff>
      <xdr:row>4081</xdr:row>
      <xdr:rowOff>180975</xdr:rowOff>
    </xdr:to>
    <xdr:pic>
      <xdr:nvPicPr>
        <xdr:cNvPr id="428" name="Picture 427" descr="145.jpg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5810250" y="4111656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4093</xdr:row>
      <xdr:rowOff>0</xdr:rowOff>
    </xdr:from>
    <xdr:to>
      <xdr:col>9</xdr:col>
      <xdr:colOff>152400</xdr:colOff>
      <xdr:row>4097</xdr:row>
      <xdr:rowOff>0</xdr:rowOff>
    </xdr:to>
    <xdr:pic>
      <xdr:nvPicPr>
        <xdr:cNvPr id="429" name="Picture 428" descr="145.png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4876800" y="415366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4098</xdr:row>
      <xdr:rowOff>0</xdr:rowOff>
    </xdr:from>
    <xdr:to>
      <xdr:col>9</xdr:col>
      <xdr:colOff>152400</xdr:colOff>
      <xdr:row>4101</xdr:row>
      <xdr:rowOff>190500</xdr:rowOff>
    </xdr:to>
    <xdr:pic>
      <xdr:nvPicPr>
        <xdr:cNvPr id="430" name="Picture 429" descr="145back.png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4876800" y="416318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4093</xdr:row>
      <xdr:rowOff>0</xdr:rowOff>
    </xdr:from>
    <xdr:to>
      <xdr:col>12</xdr:col>
      <xdr:colOff>152400</xdr:colOff>
      <xdr:row>4097</xdr:row>
      <xdr:rowOff>0</xdr:rowOff>
    </xdr:to>
    <xdr:pic>
      <xdr:nvPicPr>
        <xdr:cNvPr id="431" name="Picture 430" descr="145shiny.png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6705600" y="415366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4098</xdr:row>
      <xdr:rowOff>0</xdr:rowOff>
    </xdr:from>
    <xdr:to>
      <xdr:col>12</xdr:col>
      <xdr:colOff>152400</xdr:colOff>
      <xdr:row>4101</xdr:row>
      <xdr:rowOff>190500</xdr:rowOff>
    </xdr:to>
    <xdr:pic>
      <xdr:nvPicPr>
        <xdr:cNvPr id="432" name="Picture 431" descr="145backshiny.png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6705600" y="416318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291</xdr:row>
      <xdr:rowOff>19050</xdr:rowOff>
    </xdr:from>
    <xdr:to>
      <xdr:col>12</xdr:col>
      <xdr:colOff>590550</xdr:colOff>
      <xdr:row>301</xdr:row>
      <xdr:rowOff>180975</xdr:rowOff>
    </xdr:to>
    <xdr:pic>
      <xdr:nvPicPr>
        <xdr:cNvPr id="433" name="Picture 432" descr="065.jpg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5810250" y="559784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313</xdr:row>
      <xdr:rowOff>0</xdr:rowOff>
    </xdr:from>
    <xdr:to>
      <xdr:col>8</xdr:col>
      <xdr:colOff>152400</xdr:colOff>
      <xdr:row>317</xdr:row>
      <xdr:rowOff>0</xdr:rowOff>
    </xdr:to>
    <xdr:pic>
      <xdr:nvPicPr>
        <xdr:cNvPr id="434" name="Picture 433" descr="65.png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4267200" y="60178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313</xdr:row>
      <xdr:rowOff>0</xdr:rowOff>
    </xdr:from>
    <xdr:to>
      <xdr:col>10</xdr:col>
      <xdr:colOff>152400</xdr:colOff>
      <xdr:row>317</xdr:row>
      <xdr:rowOff>0</xdr:rowOff>
    </xdr:to>
    <xdr:pic>
      <xdr:nvPicPr>
        <xdr:cNvPr id="435" name="Picture 434" descr="65female.png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5486400" y="60178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313</xdr:row>
      <xdr:rowOff>0</xdr:rowOff>
    </xdr:from>
    <xdr:to>
      <xdr:col>12</xdr:col>
      <xdr:colOff>152400</xdr:colOff>
      <xdr:row>317</xdr:row>
      <xdr:rowOff>0</xdr:rowOff>
    </xdr:to>
    <xdr:pic>
      <xdr:nvPicPr>
        <xdr:cNvPr id="436" name="Picture 435" descr="65shiny.png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6705600" y="60178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318</xdr:row>
      <xdr:rowOff>0</xdr:rowOff>
    </xdr:from>
    <xdr:to>
      <xdr:col>8</xdr:col>
      <xdr:colOff>152400</xdr:colOff>
      <xdr:row>321</xdr:row>
      <xdr:rowOff>190500</xdr:rowOff>
    </xdr:to>
    <xdr:pic>
      <xdr:nvPicPr>
        <xdr:cNvPr id="437" name="Picture 436" descr="65back.png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4267200" y="61131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318</xdr:row>
      <xdr:rowOff>0</xdr:rowOff>
    </xdr:from>
    <xdr:to>
      <xdr:col>10</xdr:col>
      <xdr:colOff>152400</xdr:colOff>
      <xdr:row>321</xdr:row>
      <xdr:rowOff>190500</xdr:rowOff>
    </xdr:to>
    <xdr:pic>
      <xdr:nvPicPr>
        <xdr:cNvPr id="438" name="Picture 437" descr="65backfem.png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5486400" y="61131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318</xdr:row>
      <xdr:rowOff>0</xdr:rowOff>
    </xdr:from>
    <xdr:to>
      <xdr:col>12</xdr:col>
      <xdr:colOff>152400</xdr:colOff>
      <xdr:row>321</xdr:row>
      <xdr:rowOff>190500</xdr:rowOff>
    </xdr:to>
    <xdr:pic>
      <xdr:nvPicPr>
        <xdr:cNvPr id="439" name="Picture 438" descr="65backshiny.png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6705600" y="61131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323</xdr:row>
      <xdr:rowOff>19050</xdr:rowOff>
    </xdr:from>
    <xdr:to>
      <xdr:col>12</xdr:col>
      <xdr:colOff>590550</xdr:colOff>
      <xdr:row>333</xdr:row>
      <xdr:rowOff>180975</xdr:rowOff>
    </xdr:to>
    <xdr:pic>
      <xdr:nvPicPr>
        <xdr:cNvPr id="440" name="Picture 439" descr="334.jpg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810250" y="621315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345</xdr:row>
      <xdr:rowOff>0</xdr:rowOff>
    </xdr:from>
    <xdr:to>
      <xdr:col>8</xdr:col>
      <xdr:colOff>152400</xdr:colOff>
      <xdr:row>349</xdr:row>
      <xdr:rowOff>0</xdr:rowOff>
    </xdr:to>
    <xdr:pic>
      <xdr:nvPicPr>
        <xdr:cNvPr id="441" name="Picture 440" descr="334.png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4267200" y="66332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345</xdr:row>
      <xdr:rowOff>0</xdr:rowOff>
    </xdr:from>
    <xdr:to>
      <xdr:col>10</xdr:col>
      <xdr:colOff>152400</xdr:colOff>
      <xdr:row>349</xdr:row>
      <xdr:rowOff>0</xdr:rowOff>
    </xdr:to>
    <xdr:pic>
      <xdr:nvPicPr>
        <xdr:cNvPr id="442" name="Picture 441" descr="334.png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5486400" y="66332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350</xdr:row>
      <xdr:rowOff>0</xdr:rowOff>
    </xdr:from>
    <xdr:to>
      <xdr:col>8</xdr:col>
      <xdr:colOff>152400</xdr:colOff>
      <xdr:row>353</xdr:row>
      <xdr:rowOff>190500</xdr:rowOff>
    </xdr:to>
    <xdr:pic>
      <xdr:nvPicPr>
        <xdr:cNvPr id="443" name="Picture 442" descr="334back.png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4267200" y="67284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350</xdr:row>
      <xdr:rowOff>0</xdr:rowOff>
    </xdr:from>
    <xdr:to>
      <xdr:col>10</xdr:col>
      <xdr:colOff>152400</xdr:colOff>
      <xdr:row>353</xdr:row>
      <xdr:rowOff>190500</xdr:rowOff>
    </xdr:to>
    <xdr:pic>
      <xdr:nvPicPr>
        <xdr:cNvPr id="444" name="Picture 443" descr="334back.png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5486400" y="67284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345</xdr:row>
      <xdr:rowOff>0</xdr:rowOff>
    </xdr:from>
    <xdr:to>
      <xdr:col>12</xdr:col>
      <xdr:colOff>152400</xdr:colOff>
      <xdr:row>349</xdr:row>
      <xdr:rowOff>0</xdr:rowOff>
    </xdr:to>
    <xdr:pic>
      <xdr:nvPicPr>
        <xdr:cNvPr id="445" name="Picture 444" descr="334shiny.png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6705600" y="66332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350</xdr:row>
      <xdr:rowOff>0</xdr:rowOff>
    </xdr:from>
    <xdr:to>
      <xdr:col>12</xdr:col>
      <xdr:colOff>152400</xdr:colOff>
      <xdr:row>353</xdr:row>
      <xdr:rowOff>190500</xdr:rowOff>
    </xdr:to>
    <xdr:pic>
      <xdr:nvPicPr>
        <xdr:cNvPr id="446" name="Picture 445" descr="334backshiny.png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6705600" y="67284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355</xdr:row>
      <xdr:rowOff>19050</xdr:rowOff>
    </xdr:from>
    <xdr:to>
      <xdr:col>12</xdr:col>
      <xdr:colOff>590550</xdr:colOff>
      <xdr:row>365</xdr:row>
      <xdr:rowOff>180975</xdr:rowOff>
    </xdr:to>
    <xdr:pic>
      <xdr:nvPicPr>
        <xdr:cNvPr id="447" name="Picture 446" descr="424.jpg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5810250" y="682847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377</xdr:row>
      <xdr:rowOff>0</xdr:rowOff>
    </xdr:from>
    <xdr:to>
      <xdr:col>8</xdr:col>
      <xdr:colOff>152400</xdr:colOff>
      <xdr:row>381</xdr:row>
      <xdr:rowOff>0</xdr:rowOff>
    </xdr:to>
    <xdr:pic>
      <xdr:nvPicPr>
        <xdr:cNvPr id="448" name="Picture 447" descr="424.png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4267200" y="72485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377</xdr:row>
      <xdr:rowOff>0</xdr:rowOff>
    </xdr:from>
    <xdr:to>
      <xdr:col>10</xdr:col>
      <xdr:colOff>152400</xdr:colOff>
      <xdr:row>381</xdr:row>
      <xdr:rowOff>0</xdr:rowOff>
    </xdr:to>
    <xdr:pic>
      <xdr:nvPicPr>
        <xdr:cNvPr id="449" name="Picture 448" descr="424female.png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5486400" y="72485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377</xdr:row>
      <xdr:rowOff>0</xdr:rowOff>
    </xdr:from>
    <xdr:to>
      <xdr:col>12</xdr:col>
      <xdr:colOff>152400</xdr:colOff>
      <xdr:row>381</xdr:row>
      <xdr:rowOff>0</xdr:rowOff>
    </xdr:to>
    <xdr:pic>
      <xdr:nvPicPr>
        <xdr:cNvPr id="450" name="Picture 449" descr="424shiny.png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6705600" y="72485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382</xdr:row>
      <xdr:rowOff>0</xdr:rowOff>
    </xdr:from>
    <xdr:to>
      <xdr:col>8</xdr:col>
      <xdr:colOff>152400</xdr:colOff>
      <xdr:row>385</xdr:row>
      <xdr:rowOff>190500</xdr:rowOff>
    </xdr:to>
    <xdr:pic>
      <xdr:nvPicPr>
        <xdr:cNvPr id="451" name="Picture 450" descr="424back.png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4267200" y="73437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382</xdr:row>
      <xdr:rowOff>0</xdr:rowOff>
    </xdr:from>
    <xdr:to>
      <xdr:col>10</xdr:col>
      <xdr:colOff>152400</xdr:colOff>
      <xdr:row>385</xdr:row>
      <xdr:rowOff>190500</xdr:rowOff>
    </xdr:to>
    <xdr:pic>
      <xdr:nvPicPr>
        <xdr:cNvPr id="452" name="Picture 451" descr="424backfem.png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5486400" y="73437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382</xdr:row>
      <xdr:rowOff>0</xdr:rowOff>
    </xdr:from>
    <xdr:to>
      <xdr:col>12</xdr:col>
      <xdr:colOff>152400</xdr:colOff>
      <xdr:row>385</xdr:row>
      <xdr:rowOff>190500</xdr:rowOff>
    </xdr:to>
    <xdr:pic>
      <xdr:nvPicPr>
        <xdr:cNvPr id="453" name="Picture 452" descr="424backshiny.png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6705600" y="73437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389</xdr:row>
      <xdr:rowOff>19050</xdr:rowOff>
    </xdr:from>
    <xdr:to>
      <xdr:col>12</xdr:col>
      <xdr:colOff>590550</xdr:colOff>
      <xdr:row>399</xdr:row>
      <xdr:rowOff>180975</xdr:rowOff>
    </xdr:to>
    <xdr:pic>
      <xdr:nvPicPr>
        <xdr:cNvPr id="454" name="Picture 453" descr="059.jpg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5810250" y="748188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411</xdr:row>
      <xdr:rowOff>0</xdr:rowOff>
    </xdr:from>
    <xdr:to>
      <xdr:col>8</xdr:col>
      <xdr:colOff>152400</xdr:colOff>
      <xdr:row>415</xdr:row>
      <xdr:rowOff>0</xdr:rowOff>
    </xdr:to>
    <xdr:pic>
      <xdr:nvPicPr>
        <xdr:cNvPr id="455" name="Picture 454" descr="59.png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4267200" y="79019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411</xdr:row>
      <xdr:rowOff>0</xdr:rowOff>
    </xdr:from>
    <xdr:to>
      <xdr:col>10</xdr:col>
      <xdr:colOff>152400</xdr:colOff>
      <xdr:row>415</xdr:row>
      <xdr:rowOff>0</xdr:rowOff>
    </xdr:to>
    <xdr:pic>
      <xdr:nvPicPr>
        <xdr:cNvPr id="456" name="Picture 455" descr="59.png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5486400" y="79019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416</xdr:row>
      <xdr:rowOff>0</xdr:rowOff>
    </xdr:from>
    <xdr:to>
      <xdr:col>8</xdr:col>
      <xdr:colOff>152400</xdr:colOff>
      <xdr:row>419</xdr:row>
      <xdr:rowOff>190500</xdr:rowOff>
    </xdr:to>
    <xdr:pic>
      <xdr:nvPicPr>
        <xdr:cNvPr id="457" name="Picture 456" descr="59back.png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4267200" y="79971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416</xdr:row>
      <xdr:rowOff>0</xdr:rowOff>
    </xdr:from>
    <xdr:to>
      <xdr:col>10</xdr:col>
      <xdr:colOff>152400</xdr:colOff>
      <xdr:row>419</xdr:row>
      <xdr:rowOff>190500</xdr:rowOff>
    </xdr:to>
    <xdr:pic>
      <xdr:nvPicPr>
        <xdr:cNvPr id="458" name="Picture 457" descr="59back.png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5486400" y="79971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411</xdr:row>
      <xdr:rowOff>0</xdr:rowOff>
    </xdr:from>
    <xdr:to>
      <xdr:col>12</xdr:col>
      <xdr:colOff>152400</xdr:colOff>
      <xdr:row>415</xdr:row>
      <xdr:rowOff>0</xdr:rowOff>
    </xdr:to>
    <xdr:pic>
      <xdr:nvPicPr>
        <xdr:cNvPr id="459" name="Picture 458" descr="59shiny.png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6705600" y="79019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416</xdr:row>
      <xdr:rowOff>0</xdr:rowOff>
    </xdr:from>
    <xdr:to>
      <xdr:col>12</xdr:col>
      <xdr:colOff>152400</xdr:colOff>
      <xdr:row>419</xdr:row>
      <xdr:rowOff>190500</xdr:rowOff>
    </xdr:to>
    <xdr:pic>
      <xdr:nvPicPr>
        <xdr:cNvPr id="460" name="Picture 459" descr="59backshiny.png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6705600" y="79971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509</xdr:row>
      <xdr:rowOff>0</xdr:rowOff>
    </xdr:from>
    <xdr:to>
      <xdr:col>8</xdr:col>
      <xdr:colOff>152400</xdr:colOff>
      <xdr:row>513</xdr:row>
      <xdr:rowOff>0</xdr:rowOff>
    </xdr:to>
    <xdr:pic>
      <xdr:nvPicPr>
        <xdr:cNvPr id="461" name="Picture 460" descr="184.png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4267200" y="97859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509</xdr:row>
      <xdr:rowOff>0</xdr:rowOff>
    </xdr:from>
    <xdr:to>
      <xdr:col>10</xdr:col>
      <xdr:colOff>152400</xdr:colOff>
      <xdr:row>513</xdr:row>
      <xdr:rowOff>0</xdr:rowOff>
    </xdr:to>
    <xdr:pic>
      <xdr:nvPicPr>
        <xdr:cNvPr id="462" name="Picture 461" descr="184.png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5486400" y="97859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487</xdr:row>
      <xdr:rowOff>19050</xdr:rowOff>
    </xdr:from>
    <xdr:to>
      <xdr:col>12</xdr:col>
      <xdr:colOff>590550</xdr:colOff>
      <xdr:row>497</xdr:row>
      <xdr:rowOff>180975</xdr:rowOff>
    </xdr:to>
    <xdr:pic>
      <xdr:nvPicPr>
        <xdr:cNvPr id="463" name="Picture 462" descr="184.jpg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5810250" y="936593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514</xdr:row>
      <xdr:rowOff>0</xdr:rowOff>
    </xdr:from>
    <xdr:to>
      <xdr:col>8</xdr:col>
      <xdr:colOff>152400</xdr:colOff>
      <xdr:row>517</xdr:row>
      <xdr:rowOff>190500</xdr:rowOff>
    </xdr:to>
    <xdr:pic>
      <xdr:nvPicPr>
        <xdr:cNvPr id="464" name="Picture 463" descr="184back.png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4267200" y="98812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514</xdr:row>
      <xdr:rowOff>0</xdr:rowOff>
    </xdr:from>
    <xdr:to>
      <xdr:col>10</xdr:col>
      <xdr:colOff>152400</xdr:colOff>
      <xdr:row>517</xdr:row>
      <xdr:rowOff>190500</xdr:rowOff>
    </xdr:to>
    <xdr:pic>
      <xdr:nvPicPr>
        <xdr:cNvPr id="465" name="Picture 464" descr="184back.png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5486400" y="98812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509</xdr:row>
      <xdr:rowOff>0</xdr:rowOff>
    </xdr:from>
    <xdr:to>
      <xdr:col>12</xdr:col>
      <xdr:colOff>152400</xdr:colOff>
      <xdr:row>513</xdr:row>
      <xdr:rowOff>0</xdr:rowOff>
    </xdr:to>
    <xdr:pic>
      <xdr:nvPicPr>
        <xdr:cNvPr id="466" name="Picture 465" descr="184shiny.png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6705600" y="97859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514</xdr:row>
      <xdr:rowOff>0</xdr:rowOff>
    </xdr:from>
    <xdr:to>
      <xdr:col>12</xdr:col>
      <xdr:colOff>152400</xdr:colOff>
      <xdr:row>517</xdr:row>
      <xdr:rowOff>190500</xdr:rowOff>
    </xdr:to>
    <xdr:pic>
      <xdr:nvPicPr>
        <xdr:cNvPr id="467" name="Picture 466" descr="184backshiny.png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6705600" y="98812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521</xdr:row>
      <xdr:rowOff>19050</xdr:rowOff>
    </xdr:from>
    <xdr:to>
      <xdr:col>12</xdr:col>
      <xdr:colOff>590550</xdr:colOff>
      <xdr:row>531</xdr:row>
      <xdr:rowOff>180975</xdr:rowOff>
    </xdr:to>
    <xdr:pic>
      <xdr:nvPicPr>
        <xdr:cNvPr id="468" name="Picture 467" descr="009.jpg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5810250" y="1001934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543</xdr:row>
      <xdr:rowOff>0</xdr:rowOff>
    </xdr:from>
    <xdr:to>
      <xdr:col>8</xdr:col>
      <xdr:colOff>152400</xdr:colOff>
      <xdr:row>547</xdr:row>
      <xdr:rowOff>0</xdr:rowOff>
    </xdr:to>
    <xdr:pic>
      <xdr:nvPicPr>
        <xdr:cNvPr id="469" name="Picture 468" descr="9.png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4267200" y="104394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543</xdr:row>
      <xdr:rowOff>0</xdr:rowOff>
    </xdr:from>
    <xdr:to>
      <xdr:col>10</xdr:col>
      <xdr:colOff>152400</xdr:colOff>
      <xdr:row>547</xdr:row>
      <xdr:rowOff>0</xdr:rowOff>
    </xdr:to>
    <xdr:pic>
      <xdr:nvPicPr>
        <xdr:cNvPr id="470" name="Picture 469" descr="9.png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5486400" y="104394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548</xdr:row>
      <xdr:rowOff>0</xdr:rowOff>
    </xdr:from>
    <xdr:to>
      <xdr:col>8</xdr:col>
      <xdr:colOff>152400</xdr:colOff>
      <xdr:row>551</xdr:row>
      <xdr:rowOff>190500</xdr:rowOff>
    </xdr:to>
    <xdr:pic>
      <xdr:nvPicPr>
        <xdr:cNvPr id="471" name="Picture 470" descr="9back.png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4267200" y="105346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548</xdr:row>
      <xdr:rowOff>0</xdr:rowOff>
    </xdr:from>
    <xdr:to>
      <xdr:col>10</xdr:col>
      <xdr:colOff>152400</xdr:colOff>
      <xdr:row>551</xdr:row>
      <xdr:rowOff>190500</xdr:rowOff>
    </xdr:to>
    <xdr:pic>
      <xdr:nvPicPr>
        <xdr:cNvPr id="472" name="Picture 471" descr="9back.png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5486400" y="105346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543</xdr:row>
      <xdr:rowOff>0</xdr:rowOff>
    </xdr:from>
    <xdr:to>
      <xdr:col>12</xdr:col>
      <xdr:colOff>152400</xdr:colOff>
      <xdr:row>547</xdr:row>
      <xdr:rowOff>0</xdr:rowOff>
    </xdr:to>
    <xdr:pic>
      <xdr:nvPicPr>
        <xdr:cNvPr id="473" name="Picture 472" descr="9shiny.png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6705600" y="104394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548</xdr:row>
      <xdr:rowOff>0</xdr:rowOff>
    </xdr:from>
    <xdr:to>
      <xdr:col>12</xdr:col>
      <xdr:colOff>152400</xdr:colOff>
      <xdr:row>551</xdr:row>
      <xdr:rowOff>190500</xdr:rowOff>
    </xdr:to>
    <xdr:pic>
      <xdr:nvPicPr>
        <xdr:cNvPr id="474" name="Picture 473" descr="9backshiny.png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6705600" y="105346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553</xdr:row>
      <xdr:rowOff>19050</xdr:rowOff>
    </xdr:from>
    <xdr:to>
      <xdr:col>12</xdr:col>
      <xdr:colOff>590550</xdr:colOff>
      <xdr:row>563</xdr:row>
      <xdr:rowOff>180975</xdr:rowOff>
    </xdr:to>
    <xdr:pic>
      <xdr:nvPicPr>
        <xdr:cNvPr id="475" name="Picture 474" descr="257.jpg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5810250" y="1063466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575</xdr:row>
      <xdr:rowOff>0</xdr:rowOff>
    </xdr:from>
    <xdr:to>
      <xdr:col>8</xdr:col>
      <xdr:colOff>152400</xdr:colOff>
      <xdr:row>579</xdr:row>
      <xdr:rowOff>0</xdr:rowOff>
    </xdr:to>
    <xdr:pic>
      <xdr:nvPicPr>
        <xdr:cNvPr id="476" name="Picture 475" descr="257.png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4267200" y="110547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575</xdr:row>
      <xdr:rowOff>0</xdr:rowOff>
    </xdr:from>
    <xdr:to>
      <xdr:col>10</xdr:col>
      <xdr:colOff>152400</xdr:colOff>
      <xdr:row>579</xdr:row>
      <xdr:rowOff>0</xdr:rowOff>
    </xdr:to>
    <xdr:pic>
      <xdr:nvPicPr>
        <xdr:cNvPr id="477" name="Picture 476" descr="257.png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5486400" y="110547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580</xdr:row>
      <xdr:rowOff>0</xdr:rowOff>
    </xdr:from>
    <xdr:to>
      <xdr:col>8</xdr:col>
      <xdr:colOff>152400</xdr:colOff>
      <xdr:row>583</xdr:row>
      <xdr:rowOff>190500</xdr:rowOff>
    </xdr:to>
    <xdr:pic>
      <xdr:nvPicPr>
        <xdr:cNvPr id="478" name="Picture 477" descr="257back.png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4267200" y="111499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580</xdr:row>
      <xdr:rowOff>0</xdr:rowOff>
    </xdr:from>
    <xdr:to>
      <xdr:col>10</xdr:col>
      <xdr:colOff>152400</xdr:colOff>
      <xdr:row>583</xdr:row>
      <xdr:rowOff>190500</xdr:rowOff>
    </xdr:to>
    <xdr:pic>
      <xdr:nvPicPr>
        <xdr:cNvPr id="479" name="Picture 478" descr="257back.png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5486400" y="111499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575</xdr:row>
      <xdr:rowOff>0</xdr:rowOff>
    </xdr:from>
    <xdr:to>
      <xdr:col>12</xdr:col>
      <xdr:colOff>152400</xdr:colOff>
      <xdr:row>579</xdr:row>
      <xdr:rowOff>0</xdr:rowOff>
    </xdr:to>
    <xdr:pic>
      <xdr:nvPicPr>
        <xdr:cNvPr id="480" name="Picture 479" descr="257shiny.png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6705600" y="110547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580</xdr:row>
      <xdr:rowOff>0</xdr:rowOff>
    </xdr:from>
    <xdr:to>
      <xdr:col>12</xdr:col>
      <xdr:colOff>152400</xdr:colOff>
      <xdr:row>583</xdr:row>
      <xdr:rowOff>190500</xdr:rowOff>
    </xdr:to>
    <xdr:pic>
      <xdr:nvPicPr>
        <xdr:cNvPr id="481" name="Picture 480" descr="257backshiny.png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6705600" y="111499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717</xdr:row>
      <xdr:rowOff>19050</xdr:rowOff>
    </xdr:from>
    <xdr:to>
      <xdr:col>12</xdr:col>
      <xdr:colOff>600075</xdr:colOff>
      <xdr:row>727</xdr:row>
      <xdr:rowOff>180975</xdr:rowOff>
    </xdr:to>
    <xdr:pic>
      <xdr:nvPicPr>
        <xdr:cNvPr id="482" name="Picture 481" descr="113.jpg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5819775" y="1378743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0</xdr:colOff>
      <xdr:row>739</xdr:row>
      <xdr:rowOff>0</xdr:rowOff>
    </xdr:from>
    <xdr:to>
      <xdr:col>10</xdr:col>
      <xdr:colOff>152400</xdr:colOff>
      <xdr:row>743</xdr:row>
      <xdr:rowOff>0</xdr:rowOff>
    </xdr:to>
    <xdr:pic>
      <xdr:nvPicPr>
        <xdr:cNvPr id="483" name="Picture 482" descr="113.png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5486400" y="142074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739</xdr:row>
      <xdr:rowOff>0</xdr:rowOff>
    </xdr:from>
    <xdr:to>
      <xdr:col>12</xdr:col>
      <xdr:colOff>152400</xdr:colOff>
      <xdr:row>743</xdr:row>
      <xdr:rowOff>0</xdr:rowOff>
    </xdr:to>
    <xdr:pic>
      <xdr:nvPicPr>
        <xdr:cNvPr id="484" name="Picture 483" descr="113shiny.png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6705600" y="142074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744</xdr:row>
      <xdr:rowOff>0</xdr:rowOff>
    </xdr:from>
    <xdr:to>
      <xdr:col>10</xdr:col>
      <xdr:colOff>152400</xdr:colOff>
      <xdr:row>747</xdr:row>
      <xdr:rowOff>190500</xdr:rowOff>
    </xdr:to>
    <xdr:pic>
      <xdr:nvPicPr>
        <xdr:cNvPr id="485" name="Picture 484" descr="113back.png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486400" y="143027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744</xdr:row>
      <xdr:rowOff>0</xdr:rowOff>
    </xdr:from>
    <xdr:to>
      <xdr:col>12</xdr:col>
      <xdr:colOff>152400</xdr:colOff>
      <xdr:row>747</xdr:row>
      <xdr:rowOff>190500</xdr:rowOff>
    </xdr:to>
    <xdr:pic>
      <xdr:nvPicPr>
        <xdr:cNvPr id="486" name="Picture 485" descr="113backshiny.png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6705600" y="143027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751</xdr:row>
      <xdr:rowOff>19050</xdr:rowOff>
    </xdr:from>
    <xdr:to>
      <xdr:col>12</xdr:col>
      <xdr:colOff>600075</xdr:colOff>
      <xdr:row>761</xdr:row>
      <xdr:rowOff>180975</xdr:rowOff>
    </xdr:to>
    <xdr:pic>
      <xdr:nvPicPr>
        <xdr:cNvPr id="487" name="Picture 486" descr="344.jpg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819775" y="1444085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773</xdr:row>
      <xdr:rowOff>0</xdr:rowOff>
    </xdr:from>
    <xdr:to>
      <xdr:col>9</xdr:col>
      <xdr:colOff>152400</xdr:colOff>
      <xdr:row>777</xdr:row>
      <xdr:rowOff>0</xdr:rowOff>
    </xdr:to>
    <xdr:pic>
      <xdr:nvPicPr>
        <xdr:cNvPr id="488" name="Picture 487" descr="344.png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4876800" y="1486090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778</xdr:row>
      <xdr:rowOff>0</xdr:rowOff>
    </xdr:from>
    <xdr:to>
      <xdr:col>9</xdr:col>
      <xdr:colOff>152400</xdr:colOff>
      <xdr:row>781</xdr:row>
      <xdr:rowOff>190500</xdr:rowOff>
    </xdr:to>
    <xdr:pic>
      <xdr:nvPicPr>
        <xdr:cNvPr id="489" name="Picture 488" descr="344back.png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4876800" y="1495615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773</xdr:row>
      <xdr:rowOff>0</xdr:rowOff>
    </xdr:from>
    <xdr:to>
      <xdr:col>12</xdr:col>
      <xdr:colOff>152400</xdr:colOff>
      <xdr:row>777</xdr:row>
      <xdr:rowOff>0</xdr:rowOff>
    </xdr:to>
    <xdr:pic>
      <xdr:nvPicPr>
        <xdr:cNvPr id="490" name="Picture 489" descr="344shiny.png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6705600" y="1486090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778</xdr:row>
      <xdr:rowOff>0</xdr:rowOff>
    </xdr:from>
    <xdr:to>
      <xdr:col>12</xdr:col>
      <xdr:colOff>152400</xdr:colOff>
      <xdr:row>781</xdr:row>
      <xdr:rowOff>190500</xdr:rowOff>
    </xdr:to>
    <xdr:pic>
      <xdr:nvPicPr>
        <xdr:cNvPr id="491" name="Picture 490" descr="344backshiny.png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6705600" y="1495615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783</xdr:row>
      <xdr:rowOff>19050</xdr:rowOff>
    </xdr:from>
    <xdr:to>
      <xdr:col>12</xdr:col>
      <xdr:colOff>600075</xdr:colOff>
      <xdr:row>793</xdr:row>
      <xdr:rowOff>180975</xdr:rowOff>
    </xdr:to>
    <xdr:pic>
      <xdr:nvPicPr>
        <xdr:cNvPr id="492" name="Picture 491" descr="036.jpg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5819775" y="1505616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805</xdr:row>
      <xdr:rowOff>0</xdr:rowOff>
    </xdr:from>
    <xdr:to>
      <xdr:col>8</xdr:col>
      <xdr:colOff>152400</xdr:colOff>
      <xdr:row>809</xdr:row>
      <xdr:rowOff>0</xdr:rowOff>
    </xdr:to>
    <xdr:pic>
      <xdr:nvPicPr>
        <xdr:cNvPr id="493" name="Picture 492" descr="36.png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4267200" y="154762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805</xdr:row>
      <xdr:rowOff>0</xdr:rowOff>
    </xdr:from>
    <xdr:to>
      <xdr:col>10</xdr:col>
      <xdr:colOff>152400</xdr:colOff>
      <xdr:row>809</xdr:row>
      <xdr:rowOff>0</xdr:rowOff>
    </xdr:to>
    <xdr:pic>
      <xdr:nvPicPr>
        <xdr:cNvPr id="494" name="Picture 493" descr="36.png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5486400" y="154762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810</xdr:row>
      <xdr:rowOff>0</xdr:rowOff>
    </xdr:from>
    <xdr:to>
      <xdr:col>8</xdr:col>
      <xdr:colOff>152400</xdr:colOff>
      <xdr:row>813</xdr:row>
      <xdr:rowOff>190500</xdr:rowOff>
    </xdr:to>
    <xdr:pic>
      <xdr:nvPicPr>
        <xdr:cNvPr id="495" name="Picture 494" descr="36back.png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4267200" y="155714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810</xdr:row>
      <xdr:rowOff>0</xdr:rowOff>
    </xdr:from>
    <xdr:to>
      <xdr:col>10</xdr:col>
      <xdr:colOff>152400</xdr:colOff>
      <xdr:row>813</xdr:row>
      <xdr:rowOff>190500</xdr:rowOff>
    </xdr:to>
    <xdr:pic>
      <xdr:nvPicPr>
        <xdr:cNvPr id="496" name="Picture 495" descr="36back.png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5486400" y="155714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805</xdr:row>
      <xdr:rowOff>0</xdr:rowOff>
    </xdr:from>
    <xdr:to>
      <xdr:col>12</xdr:col>
      <xdr:colOff>152400</xdr:colOff>
      <xdr:row>809</xdr:row>
      <xdr:rowOff>0</xdr:rowOff>
    </xdr:to>
    <xdr:pic>
      <xdr:nvPicPr>
        <xdr:cNvPr id="497" name="Picture 496" descr="36shiny.png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6705600" y="154762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810</xdr:row>
      <xdr:rowOff>0</xdr:rowOff>
    </xdr:from>
    <xdr:to>
      <xdr:col>12</xdr:col>
      <xdr:colOff>152400</xdr:colOff>
      <xdr:row>813</xdr:row>
      <xdr:rowOff>190500</xdr:rowOff>
    </xdr:to>
    <xdr:pic>
      <xdr:nvPicPr>
        <xdr:cNvPr id="498" name="Picture 497" descr="36backshiny.png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6705600" y="155714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817</xdr:row>
      <xdr:rowOff>19050</xdr:rowOff>
    </xdr:from>
    <xdr:to>
      <xdr:col>12</xdr:col>
      <xdr:colOff>590550</xdr:colOff>
      <xdr:row>827</xdr:row>
      <xdr:rowOff>180975</xdr:rowOff>
    </xdr:to>
    <xdr:pic>
      <xdr:nvPicPr>
        <xdr:cNvPr id="499" name="Picture 498" descr="091.jpg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5810250" y="1570958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839</xdr:row>
      <xdr:rowOff>0</xdr:rowOff>
    </xdr:from>
    <xdr:to>
      <xdr:col>8</xdr:col>
      <xdr:colOff>152400</xdr:colOff>
      <xdr:row>843</xdr:row>
      <xdr:rowOff>0</xdr:rowOff>
    </xdr:to>
    <xdr:pic>
      <xdr:nvPicPr>
        <xdr:cNvPr id="500" name="Picture 499" descr="91.png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4267200" y="161296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839</xdr:row>
      <xdr:rowOff>0</xdr:rowOff>
    </xdr:from>
    <xdr:to>
      <xdr:col>10</xdr:col>
      <xdr:colOff>152400</xdr:colOff>
      <xdr:row>843</xdr:row>
      <xdr:rowOff>0</xdr:rowOff>
    </xdr:to>
    <xdr:pic>
      <xdr:nvPicPr>
        <xdr:cNvPr id="501" name="Picture 500" descr="91.png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5486400" y="161296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844</xdr:row>
      <xdr:rowOff>0</xdr:rowOff>
    </xdr:from>
    <xdr:to>
      <xdr:col>8</xdr:col>
      <xdr:colOff>152400</xdr:colOff>
      <xdr:row>847</xdr:row>
      <xdr:rowOff>190500</xdr:rowOff>
    </xdr:to>
    <xdr:pic>
      <xdr:nvPicPr>
        <xdr:cNvPr id="502" name="Picture 501" descr="91back.png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4267200" y="162248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844</xdr:row>
      <xdr:rowOff>0</xdr:rowOff>
    </xdr:from>
    <xdr:to>
      <xdr:col>10</xdr:col>
      <xdr:colOff>152400</xdr:colOff>
      <xdr:row>847</xdr:row>
      <xdr:rowOff>190500</xdr:rowOff>
    </xdr:to>
    <xdr:pic>
      <xdr:nvPicPr>
        <xdr:cNvPr id="503" name="Picture 502" descr="91back.png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5486400" y="162248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839</xdr:row>
      <xdr:rowOff>0</xdr:rowOff>
    </xdr:from>
    <xdr:to>
      <xdr:col>12</xdr:col>
      <xdr:colOff>152400</xdr:colOff>
      <xdr:row>843</xdr:row>
      <xdr:rowOff>0</xdr:rowOff>
    </xdr:to>
    <xdr:pic>
      <xdr:nvPicPr>
        <xdr:cNvPr id="504" name="Picture 503" descr="91shiny.png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6705600" y="161296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844</xdr:row>
      <xdr:rowOff>0</xdr:rowOff>
    </xdr:from>
    <xdr:to>
      <xdr:col>12</xdr:col>
      <xdr:colOff>152400</xdr:colOff>
      <xdr:row>847</xdr:row>
      <xdr:rowOff>190500</xdr:rowOff>
    </xdr:to>
    <xdr:pic>
      <xdr:nvPicPr>
        <xdr:cNvPr id="505" name="Picture 504" descr="91backshiny.png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6705600" y="162248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919</xdr:row>
      <xdr:rowOff>19050</xdr:rowOff>
    </xdr:from>
    <xdr:to>
      <xdr:col>12</xdr:col>
      <xdr:colOff>590550</xdr:colOff>
      <xdr:row>929</xdr:row>
      <xdr:rowOff>180975</xdr:rowOff>
    </xdr:to>
    <xdr:pic>
      <xdr:nvPicPr>
        <xdr:cNvPr id="506" name="Picture 505" descr="232.jpg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5810250" y="1701641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941</xdr:row>
      <xdr:rowOff>0</xdr:rowOff>
    </xdr:from>
    <xdr:to>
      <xdr:col>8</xdr:col>
      <xdr:colOff>152400</xdr:colOff>
      <xdr:row>945</xdr:row>
      <xdr:rowOff>0</xdr:rowOff>
    </xdr:to>
    <xdr:pic>
      <xdr:nvPicPr>
        <xdr:cNvPr id="507" name="Picture 506" descr="232.png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4267200" y="174364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941</xdr:row>
      <xdr:rowOff>0</xdr:rowOff>
    </xdr:from>
    <xdr:to>
      <xdr:col>10</xdr:col>
      <xdr:colOff>152400</xdr:colOff>
      <xdr:row>945</xdr:row>
      <xdr:rowOff>0</xdr:rowOff>
    </xdr:to>
    <xdr:pic>
      <xdr:nvPicPr>
        <xdr:cNvPr id="508" name="Picture 507" descr="232fem.png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5486400" y="174364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946</xdr:row>
      <xdr:rowOff>0</xdr:rowOff>
    </xdr:from>
    <xdr:to>
      <xdr:col>8</xdr:col>
      <xdr:colOff>152400</xdr:colOff>
      <xdr:row>949</xdr:row>
      <xdr:rowOff>190500</xdr:rowOff>
    </xdr:to>
    <xdr:pic>
      <xdr:nvPicPr>
        <xdr:cNvPr id="509" name="Picture 508" descr="232back.png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4267200" y="175317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946</xdr:row>
      <xdr:rowOff>0</xdr:rowOff>
    </xdr:from>
    <xdr:to>
      <xdr:col>10</xdr:col>
      <xdr:colOff>152400</xdr:colOff>
      <xdr:row>949</xdr:row>
      <xdr:rowOff>190500</xdr:rowOff>
    </xdr:to>
    <xdr:pic>
      <xdr:nvPicPr>
        <xdr:cNvPr id="510" name="Picture 509" descr="232backfem.png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5486400" y="175317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941</xdr:row>
      <xdr:rowOff>0</xdr:rowOff>
    </xdr:from>
    <xdr:to>
      <xdr:col>12</xdr:col>
      <xdr:colOff>152400</xdr:colOff>
      <xdr:row>945</xdr:row>
      <xdr:rowOff>0</xdr:rowOff>
    </xdr:to>
    <xdr:pic>
      <xdr:nvPicPr>
        <xdr:cNvPr id="511" name="Picture 510" descr="232shiny.png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6705600" y="174364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946</xdr:row>
      <xdr:rowOff>0</xdr:rowOff>
    </xdr:from>
    <xdr:to>
      <xdr:col>12</xdr:col>
      <xdr:colOff>152400</xdr:colOff>
      <xdr:row>949</xdr:row>
      <xdr:rowOff>190500</xdr:rowOff>
    </xdr:to>
    <xdr:pic>
      <xdr:nvPicPr>
        <xdr:cNvPr id="512" name="Picture 511" descr="232backshiny.png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6705600" y="175317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985</xdr:row>
      <xdr:rowOff>19050</xdr:rowOff>
    </xdr:from>
    <xdr:to>
      <xdr:col>12</xdr:col>
      <xdr:colOff>590550</xdr:colOff>
      <xdr:row>995</xdr:row>
      <xdr:rowOff>180975</xdr:rowOff>
    </xdr:to>
    <xdr:pic>
      <xdr:nvPicPr>
        <xdr:cNvPr id="513" name="Picture 512" descr="452.jpg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5810250" y="1828514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1007</xdr:row>
      <xdr:rowOff>0</xdr:rowOff>
    </xdr:from>
    <xdr:to>
      <xdr:col>8</xdr:col>
      <xdr:colOff>152400</xdr:colOff>
      <xdr:row>1011</xdr:row>
      <xdr:rowOff>0</xdr:rowOff>
    </xdr:to>
    <xdr:pic>
      <xdr:nvPicPr>
        <xdr:cNvPr id="514" name="Picture 513" descr="452.png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4267200" y="187051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1007</xdr:row>
      <xdr:rowOff>0</xdr:rowOff>
    </xdr:from>
    <xdr:to>
      <xdr:col>10</xdr:col>
      <xdr:colOff>152400</xdr:colOff>
      <xdr:row>1011</xdr:row>
      <xdr:rowOff>0</xdr:rowOff>
    </xdr:to>
    <xdr:pic>
      <xdr:nvPicPr>
        <xdr:cNvPr id="515" name="Picture 514" descr="452.png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5486400" y="187051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1012</xdr:row>
      <xdr:rowOff>0</xdr:rowOff>
    </xdr:from>
    <xdr:to>
      <xdr:col>8</xdr:col>
      <xdr:colOff>152400</xdr:colOff>
      <xdr:row>1015</xdr:row>
      <xdr:rowOff>190500</xdr:rowOff>
    </xdr:to>
    <xdr:pic>
      <xdr:nvPicPr>
        <xdr:cNvPr id="516" name="Picture 515" descr="452back.png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4267200" y="188004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1012</xdr:row>
      <xdr:rowOff>0</xdr:rowOff>
    </xdr:from>
    <xdr:to>
      <xdr:col>10</xdr:col>
      <xdr:colOff>152400</xdr:colOff>
      <xdr:row>1015</xdr:row>
      <xdr:rowOff>190500</xdr:rowOff>
    </xdr:to>
    <xdr:pic>
      <xdr:nvPicPr>
        <xdr:cNvPr id="517" name="Picture 516" descr="452back.png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5486400" y="188004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1007</xdr:row>
      <xdr:rowOff>0</xdr:rowOff>
    </xdr:from>
    <xdr:to>
      <xdr:col>12</xdr:col>
      <xdr:colOff>152400</xdr:colOff>
      <xdr:row>1011</xdr:row>
      <xdr:rowOff>0</xdr:rowOff>
    </xdr:to>
    <xdr:pic>
      <xdr:nvPicPr>
        <xdr:cNvPr id="518" name="Picture 517" descr="452shiny.png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6705600" y="187051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1012</xdr:row>
      <xdr:rowOff>0</xdr:rowOff>
    </xdr:from>
    <xdr:to>
      <xdr:col>12</xdr:col>
      <xdr:colOff>152400</xdr:colOff>
      <xdr:row>1015</xdr:row>
      <xdr:rowOff>190500</xdr:rowOff>
    </xdr:to>
    <xdr:pic>
      <xdr:nvPicPr>
        <xdr:cNvPr id="519" name="Picture 518" descr="452backshiny.png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6705600" y="188004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1041</xdr:row>
      <xdr:rowOff>0</xdr:rowOff>
    </xdr:from>
    <xdr:to>
      <xdr:col>8</xdr:col>
      <xdr:colOff>152400</xdr:colOff>
      <xdr:row>1045</xdr:row>
      <xdr:rowOff>0</xdr:rowOff>
    </xdr:to>
    <xdr:pic>
      <xdr:nvPicPr>
        <xdr:cNvPr id="520" name="Picture 519" descr="426.png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4267200" y="193586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1041</xdr:row>
      <xdr:rowOff>0</xdr:rowOff>
    </xdr:from>
    <xdr:to>
      <xdr:col>10</xdr:col>
      <xdr:colOff>152400</xdr:colOff>
      <xdr:row>1045</xdr:row>
      <xdr:rowOff>0</xdr:rowOff>
    </xdr:to>
    <xdr:pic>
      <xdr:nvPicPr>
        <xdr:cNvPr id="521" name="Picture 520" descr="426.png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5486400" y="193586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1019</xdr:row>
      <xdr:rowOff>19050</xdr:rowOff>
    </xdr:from>
    <xdr:to>
      <xdr:col>12</xdr:col>
      <xdr:colOff>600075</xdr:colOff>
      <xdr:row>1029</xdr:row>
      <xdr:rowOff>180975</xdr:rowOff>
    </xdr:to>
    <xdr:pic>
      <xdr:nvPicPr>
        <xdr:cNvPr id="522" name="Picture 521" descr="426.jpg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5819775" y="1893855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1046</xdr:row>
      <xdr:rowOff>0</xdr:rowOff>
    </xdr:from>
    <xdr:to>
      <xdr:col>8</xdr:col>
      <xdr:colOff>152400</xdr:colOff>
      <xdr:row>1049</xdr:row>
      <xdr:rowOff>190500</xdr:rowOff>
    </xdr:to>
    <xdr:pic>
      <xdr:nvPicPr>
        <xdr:cNvPr id="523" name="Picture 522" descr="426back.png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4267200" y="194538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1046</xdr:row>
      <xdr:rowOff>0</xdr:rowOff>
    </xdr:from>
    <xdr:to>
      <xdr:col>10</xdr:col>
      <xdr:colOff>152400</xdr:colOff>
      <xdr:row>1049</xdr:row>
      <xdr:rowOff>190500</xdr:rowOff>
    </xdr:to>
    <xdr:pic>
      <xdr:nvPicPr>
        <xdr:cNvPr id="524" name="Picture 523" descr="426back.png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5486400" y="194538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1041</xdr:row>
      <xdr:rowOff>0</xdr:rowOff>
    </xdr:from>
    <xdr:to>
      <xdr:col>12</xdr:col>
      <xdr:colOff>152400</xdr:colOff>
      <xdr:row>1045</xdr:row>
      <xdr:rowOff>0</xdr:rowOff>
    </xdr:to>
    <xdr:pic>
      <xdr:nvPicPr>
        <xdr:cNvPr id="525" name="Picture 524" descr="426shiny.png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6705600" y="193586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1046</xdr:row>
      <xdr:rowOff>0</xdr:rowOff>
    </xdr:from>
    <xdr:to>
      <xdr:col>12</xdr:col>
      <xdr:colOff>152400</xdr:colOff>
      <xdr:row>1049</xdr:row>
      <xdr:rowOff>190500</xdr:rowOff>
    </xdr:to>
    <xdr:pic>
      <xdr:nvPicPr>
        <xdr:cNvPr id="526" name="Picture 525" descr="426backshiny.png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6705600" y="194538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1053</xdr:row>
      <xdr:rowOff>19050</xdr:rowOff>
    </xdr:from>
    <xdr:to>
      <xdr:col>12</xdr:col>
      <xdr:colOff>590550</xdr:colOff>
      <xdr:row>1063</xdr:row>
      <xdr:rowOff>180975</xdr:rowOff>
    </xdr:to>
    <xdr:pic>
      <xdr:nvPicPr>
        <xdr:cNvPr id="527" name="Picture 526" descr="051.jpg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5810250" y="1959197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1075</xdr:row>
      <xdr:rowOff>0</xdr:rowOff>
    </xdr:from>
    <xdr:to>
      <xdr:col>8</xdr:col>
      <xdr:colOff>152400</xdr:colOff>
      <xdr:row>1079</xdr:row>
      <xdr:rowOff>0</xdr:rowOff>
    </xdr:to>
    <xdr:pic>
      <xdr:nvPicPr>
        <xdr:cNvPr id="528" name="Picture 527" descr="51.png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4267200" y="200120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1075</xdr:row>
      <xdr:rowOff>0</xdr:rowOff>
    </xdr:from>
    <xdr:to>
      <xdr:col>10</xdr:col>
      <xdr:colOff>152400</xdr:colOff>
      <xdr:row>1079</xdr:row>
      <xdr:rowOff>0</xdr:rowOff>
    </xdr:to>
    <xdr:pic>
      <xdr:nvPicPr>
        <xdr:cNvPr id="529" name="Picture 528" descr="51.png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5486400" y="200120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1080</xdr:row>
      <xdr:rowOff>0</xdr:rowOff>
    </xdr:from>
    <xdr:to>
      <xdr:col>8</xdr:col>
      <xdr:colOff>152400</xdr:colOff>
      <xdr:row>1083</xdr:row>
      <xdr:rowOff>190500</xdr:rowOff>
    </xdr:to>
    <xdr:pic>
      <xdr:nvPicPr>
        <xdr:cNvPr id="530" name="Picture 529" descr="51back.png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4267200" y="201072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1080</xdr:row>
      <xdr:rowOff>0</xdr:rowOff>
    </xdr:from>
    <xdr:to>
      <xdr:col>10</xdr:col>
      <xdr:colOff>152400</xdr:colOff>
      <xdr:row>1083</xdr:row>
      <xdr:rowOff>190500</xdr:rowOff>
    </xdr:to>
    <xdr:pic>
      <xdr:nvPicPr>
        <xdr:cNvPr id="531" name="Picture 530" descr="51back.png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86400" y="201072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1075</xdr:row>
      <xdr:rowOff>0</xdr:rowOff>
    </xdr:from>
    <xdr:to>
      <xdr:col>12</xdr:col>
      <xdr:colOff>152400</xdr:colOff>
      <xdr:row>1079</xdr:row>
      <xdr:rowOff>0</xdr:rowOff>
    </xdr:to>
    <xdr:pic>
      <xdr:nvPicPr>
        <xdr:cNvPr id="532" name="Picture 531" descr="51shiny.png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6705600" y="200120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1080</xdr:row>
      <xdr:rowOff>0</xdr:rowOff>
    </xdr:from>
    <xdr:to>
      <xdr:col>12</xdr:col>
      <xdr:colOff>152400</xdr:colOff>
      <xdr:row>1083</xdr:row>
      <xdr:rowOff>190500</xdr:rowOff>
    </xdr:to>
    <xdr:pic>
      <xdr:nvPicPr>
        <xdr:cNvPr id="533" name="Picture 532" descr="51backshiny.png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6705600" y="201072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1189</xdr:row>
      <xdr:rowOff>19050</xdr:rowOff>
    </xdr:from>
    <xdr:to>
      <xdr:col>12</xdr:col>
      <xdr:colOff>590550</xdr:colOff>
      <xdr:row>1199</xdr:row>
      <xdr:rowOff>180975</xdr:rowOff>
    </xdr:to>
    <xdr:pic>
      <xdr:nvPicPr>
        <xdr:cNvPr id="534" name="Picture 533" descr="160.jpg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5810250" y="2220563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1211</xdr:row>
      <xdr:rowOff>0</xdr:rowOff>
    </xdr:from>
    <xdr:to>
      <xdr:col>8</xdr:col>
      <xdr:colOff>152400</xdr:colOff>
      <xdr:row>1215</xdr:row>
      <xdr:rowOff>0</xdr:rowOff>
    </xdr:to>
    <xdr:pic>
      <xdr:nvPicPr>
        <xdr:cNvPr id="535" name="Picture 534" descr="160.png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4267200" y="226256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1211</xdr:row>
      <xdr:rowOff>0</xdr:rowOff>
    </xdr:from>
    <xdr:to>
      <xdr:col>10</xdr:col>
      <xdr:colOff>152400</xdr:colOff>
      <xdr:row>1215</xdr:row>
      <xdr:rowOff>0</xdr:rowOff>
    </xdr:to>
    <xdr:pic>
      <xdr:nvPicPr>
        <xdr:cNvPr id="536" name="Picture 535" descr="160.png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5486400" y="226256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1216</xdr:row>
      <xdr:rowOff>0</xdr:rowOff>
    </xdr:from>
    <xdr:to>
      <xdr:col>8</xdr:col>
      <xdr:colOff>152400</xdr:colOff>
      <xdr:row>1219</xdr:row>
      <xdr:rowOff>190500</xdr:rowOff>
    </xdr:to>
    <xdr:pic>
      <xdr:nvPicPr>
        <xdr:cNvPr id="537" name="Picture 536" descr="160back.png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4267200" y="227209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1216</xdr:row>
      <xdr:rowOff>0</xdr:rowOff>
    </xdr:from>
    <xdr:to>
      <xdr:col>10</xdr:col>
      <xdr:colOff>152400</xdr:colOff>
      <xdr:row>1219</xdr:row>
      <xdr:rowOff>190500</xdr:rowOff>
    </xdr:to>
    <xdr:pic>
      <xdr:nvPicPr>
        <xdr:cNvPr id="538" name="Picture 537" descr="160back.png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5486400" y="227209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1211</xdr:row>
      <xdr:rowOff>0</xdr:rowOff>
    </xdr:from>
    <xdr:to>
      <xdr:col>12</xdr:col>
      <xdr:colOff>152400</xdr:colOff>
      <xdr:row>1215</xdr:row>
      <xdr:rowOff>0</xdr:rowOff>
    </xdr:to>
    <xdr:pic>
      <xdr:nvPicPr>
        <xdr:cNvPr id="539" name="Picture 538" descr="160shiny.png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6705600" y="226256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1216</xdr:row>
      <xdr:rowOff>0</xdr:rowOff>
    </xdr:from>
    <xdr:to>
      <xdr:col>12</xdr:col>
      <xdr:colOff>152400</xdr:colOff>
      <xdr:row>1219</xdr:row>
      <xdr:rowOff>190500</xdr:rowOff>
    </xdr:to>
    <xdr:pic>
      <xdr:nvPicPr>
        <xdr:cNvPr id="540" name="Picture 539" descr="160backshiny.png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6705600" y="227209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1287</xdr:row>
      <xdr:rowOff>19050</xdr:rowOff>
    </xdr:from>
    <xdr:to>
      <xdr:col>12</xdr:col>
      <xdr:colOff>590550</xdr:colOff>
      <xdr:row>1297</xdr:row>
      <xdr:rowOff>180975</xdr:rowOff>
    </xdr:to>
    <xdr:pic>
      <xdr:nvPicPr>
        <xdr:cNvPr id="541" name="Picture 540" descr="478.jpg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5810250" y="2408967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0</xdr:colOff>
      <xdr:row>1309</xdr:row>
      <xdr:rowOff>0</xdr:rowOff>
    </xdr:from>
    <xdr:to>
      <xdr:col>10</xdr:col>
      <xdr:colOff>152400</xdr:colOff>
      <xdr:row>1313</xdr:row>
      <xdr:rowOff>0</xdr:rowOff>
    </xdr:to>
    <xdr:pic>
      <xdr:nvPicPr>
        <xdr:cNvPr id="542" name="Picture 541" descr="478.png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5486400" y="245097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1309</xdr:row>
      <xdr:rowOff>0</xdr:rowOff>
    </xdr:from>
    <xdr:to>
      <xdr:col>12</xdr:col>
      <xdr:colOff>152400</xdr:colOff>
      <xdr:row>1313</xdr:row>
      <xdr:rowOff>0</xdr:rowOff>
    </xdr:to>
    <xdr:pic>
      <xdr:nvPicPr>
        <xdr:cNvPr id="543" name="Picture 542" descr="478shiny.png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6705600" y="245097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1314</xdr:row>
      <xdr:rowOff>0</xdr:rowOff>
    </xdr:from>
    <xdr:to>
      <xdr:col>10</xdr:col>
      <xdr:colOff>152400</xdr:colOff>
      <xdr:row>1317</xdr:row>
      <xdr:rowOff>190500</xdr:rowOff>
    </xdr:to>
    <xdr:pic>
      <xdr:nvPicPr>
        <xdr:cNvPr id="544" name="Picture 543" descr="478back.png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5486400" y="246049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1314</xdr:row>
      <xdr:rowOff>0</xdr:rowOff>
    </xdr:from>
    <xdr:to>
      <xdr:col>12</xdr:col>
      <xdr:colOff>152400</xdr:colOff>
      <xdr:row>1317</xdr:row>
      <xdr:rowOff>190500</xdr:rowOff>
    </xdr:to>
    <xdr:pic>
      <xdr:nvPicPr>
        <xdr:cNvPr id="545" name="Picture 544" descr="478backshiny.png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6705600" y="246049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1523</xdr:row>
      <xdr:rowOff>19050</xdr:rowOff>
    </xdr:from>
    <xdr:to>
      <xdr:col>12</xdr:col>
      <xdr:colOff>590550</xdr:colOff>
      <xdr:row>1533</xdr:row>
      <xdr:rowOff>180975</xdr:rowOff>
    </xdr:to>
    <xdr:pic>
      <xdr:nvPicPr>
        <xdr:cNvPr id="546" name="Picture 545" descr="297.jpg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5810250" y="2801016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1545</xdr:row>
      <xdr:rowOff>0</xdr:rowOff>
    </xdr:from>
    <xdr:to>
      <xdr:col>8</xdr:col>
      <xdr:colOff>152400</xdr:colOff>
      <xdr:row>1549</xdr:row>
      <xdr:rowOff>0</xdr:rowOff>
    </xdr:to>
    <xdr:pic>
      <xdr:nvPicPr>
        <xdr:cNvPr id="547" name="Picture 546" descr="297.png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4267200" y="284302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1545</xdr:row>
      <xdr:rowOff>0</xdr:rowOff>
    </xdr:from>
    <xdr:to>
      <xdr:col>10</xdr:col>
      <xdr:colOff>152400</xdr:colOff>
      <xdr:row>1549</xdr:row>
      <xdr:rowOff>0</xdr:rowOff>
    </xdr:to>
    <xdr:pic>
      <xdr:nvPicPr>
        <xdr:cNvPr id="548" name="Picture 547" descr="297.png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5486400" y="284302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1550</xdr:row>
      <xdr:rowOff>0</xdr:rowOff>
    </xdr:from>
    <xdr:to>
      <xdr:col>8</xdr:col>
      <xdr:colOff>152400</xdr:colOff>
      <xdr:row>1553</xdr:row>
      <xdr:rowOff>190500</xdr:rowOff>
    </xdr:to>
    <xdr:pic>
      <xdr:nvPicPr>
        <xdr:cNvPr id="549" name="Picture 548" descr="297back.png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4267200" y="285254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1550</xdr:row>
      <xdr:rowOff>0</xdr:rowOff>
    </xdr:from>
    <xdr:to>
      <xdr:col>10</xdr:col>
      <xdr:colOff>152400</xdr:colOff>
      <xdr:row>1553</xdr:row>
      <xdr:rowOff>190500</xdr:rowOff>
    </xdr:to>
    <xdr:pic>
      <xdr:nvPicPr>
        <xdr:cNvPr id="550" name="Picture 549" descr="297back.png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5486400" y="285254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1545</xdr:row>
      <xdr:rowOff>0</xdr:rowOff>
    </xdr:from>
    <xdr:to>
      <xdr:col>12</xdr:col>
      <xdr:colOff>152400</xdr:colOff>
      <xdr:row>1549</xdr:row>
      <xdr:rowOff>0</xdr:rowOff>
    </xdr:to>
    <xdr:pic>
      <xdr:nvPicPr>
        <xdr:cNvPr id="551" name="Picture 550" descr="297shiny.png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6705600" y="284302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1550</xdr:row>
      <xdr:rowOff>0</xdr:rowOff>
    </xdr:from>
    <xdr:to>
      <xdr:col>12</xdr:col>
      <xdr:colOff>152400</xdr:colOff>
      <xdr:row>1553</xdr:row>
      <xdr:rowOff>190500</xdr:rowOff>
    </xdr:to>
    <xdr:pic>
      <xdr:nvPicPr>
        <xdr:cNvPr id="552" name="Picture 551" descr="297backshiny.png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6705600" y="285254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1657</xdr:row>
      <xdr:rowOff>19050</xdr:rowOff>
    </xdr:from>
    <xdr:to>
      <xdr:col>12</xdr:col>
      <xdr:colOff>590550</xdr:colOff>
      <xdr:row>1667</xdr:row>
      <xdr:rowOff>180975</xdr:rowOff>
    </xdr:to>
    <xdr:pic>
      <xdr:nvPicPr>
        <xdr:cNvPr id="553" name="Picture 552" descr="106.jpg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5810250" y="3058572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1679</xdr:row>
      <xdr:rowOff>0</xdr:rowOff>
    </xdr:from>
    <xdr:to>
      <xdr:col>8</xdr:col>
      <xdr:colOff>152400</xdr:colOff>
      <xdr:row>1683</xdr:row>
      <xdr:rowOff>0</xdr:rowOff>
    </xdr:to>
    <xdr:pic>
      <xdr:nvPicPr>
        <xdr:cNvPr id="554" name="Picture 553" descr="106.png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4267200" y="310057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1684</xdr:row>
      <xdr:rowOff>0</xdr:rowOff>
    </xdr:from>
    <xdr:to>
      <xdr:col>8</xdr:col>
      <xdr:colOff>152400</xdr:colOff>
      <xdr:row>1687</xdr:row>
      <xdr:rowOff>190500</xdr:rowOff>
    </xdr:to>
    <xdr:pic>
      <xdr:nvPicPr>
        <xdr:cNvPr id="555" name="Picture 554" descr="106back.png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4267200" y="311010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1679</xdr:row>
      <xdr:rowOff>0</xdr:rowOff>
    </xdr:from>
    <xdr:to>
      <xdr:col>12</xdr:col>
      <xdr:colOff>152400</xdr:colOff>
      <xdr:row>1683</xdr:row>
      <xdr:rowOff>0</xdr:rowOff>
    </xdr:to>
    <xdr:pic>
      <xdr:nvPicPr>
        <xdr:cNvPr id="556" name="Picture 555" descr="106shiny.png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6705600" y="310057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1684</xdr:row>
      <xdr:rowOff>0</xdr:rowOff>
    </xdr:from>
    <xdr:to>
      <xdr:col>12</xdr:col>
      <xdr:colOff>152400</xdr:colOff>
      <xdr:row>1687</xdr:row>
      <xdr:rowOff>190500</xdr:rowOff>
    </xdr:to>
    <xdr:pic>
      <xdr:nvPicPr>
        <xdr:cNvPr id="557" name="Picture 556" descr="106backshiny.png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6705600" y="311010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1689</xdr:row>
      <xdr:rowOff>19050</xdr:rowOff>
    </xdr:from>
    <xdr:to>
      <xdr:col>12</xdr:col>
      <xdr:colOff>600075</xdr:colOff>
      <xdr:row>1699</xdr:row>
      <xdr:rowOff>180975</xdr:rowOff>
    </xdr:to>
    <xdr:pic>
      <xdr:nvPicPr>
        <xdr:cNvPr id="558" name="Picture 557" descr="237.jpg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5819775" y="3120104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1711</xdr:row>
      <xdr:rowOff>0</xdr:rowOff>
    </xdr:from>
    <xdr:to>
      <xdr:col>8</xdr:col>
      <xdr:colOff>152400</xdr:colOff>
      <xdr:row>1715</xdr:row>
      <xdr:rowOff>0</xdr:rowOff>
    </xdr:to>
    <xdr:pic>
      <xdr:nvPicPr>
        <xdr:cNvPr id="559" name="Picture 558" descr="237.png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4267200" y="316210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1716</xdr:row>
      <xdr:rowOff>0</xdr:rowOff>
    </xdr:from>
    <xdr:to>
      <xdr:col>8</xdr:col>
      <xdr:colOff>152400</xdr:colOff>
      <xdr:row>1719</xdr:row>
      <xdr:rowOff>190500</xdr:rowOff>
    </xdr:to>
    <xdr:pic>
      <xdr:nvPicPr>
        <xdr:cNvPr id="560" name="Picture 559" descr="237back.png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4267200" y="317163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1711</xdr:row>
      <xdr:rowOff>0</xdr:rowOff>
    </xdr:from>
    <xdr:to>
      <xdr:col>12</xdr:col>
      <xdr:colOff>152400</xdr:colOff>
      <xdr:row>1715</xdr:row>
      <xdr:rowOff>0</xdr:rowOff>
    </xdr:to>
    <xdr:pic>
      <xdr:nvPicPr>
        <xdr:cNvPr id="561" name="Picture 560" descr="237shiny.png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6705600" y="316210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1716</xdr:row>
      <xdr:rowOff>0</xdr:rowOff>
    </xdr:from>
    <xdr:to>
      <xdr:col>12</xdr:col>
      <xdr:colOff>152400</xdr:colOff>
      <xdr:row>1719</xdr:row>
      <xdr:rowOff>190500</xdr:rowOff>
    </xdr:to>
    <xdr:pic>
      <xdr:nvPicPr>
        <xdr:cNvPr id="562" name="Picture 561" descr="237backshiny.png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6705600" y="317163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1757</xdr:row>
      <xdr:rowOff>19050</xdr:rowOff>
    </xdr:from>
    <xdr:to>
      <xdr:col>12</xdr:col>
      <xdr:colOff>590550</xdr:colOff>
      <xdr:row>1767</xdr:row>
      <xdr:rowOff>180975</xdr:rowOff>
    </xdr:to>
    <xdr:pic>
      <xdr:nvPicPr>
        <xdr:cNvPr id="563" name="Picture 562" descr="229.jpg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5810250" y="3185445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1779</xdr:row>
      <xdr:rowOff>0</xdr:rowOff>
    </xdr:from>
    <xdr:to>
      <xdr:col>8</xdr:col>
      <xdr:colOff>152400</xdr:colOff>
      <xdr:row>1783</xdr:row>
      <xdr:rowOff>0</xdr:rowOff>
    </xdr:to>
    <xdr:pic>
      <xdr:nvPicPr>
        <xdr:cNvPr id="564" name="Picture 563" descr="229.png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4267200" y="322745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1779</xdr:row>
      <xdr:rowOff>0</xdr:rowOff>
    </xdr:from>
    <xdr:to>
      <xdr:col>10</xdr:col>
      <xdr:colOff>152400</xdr:colOff>
      <xdr:row>1783</xdr:row>
      <xdr:rowOff>0</xdr:rowOff>
    </xdr:to>
    <xdr:pic>
      <xdr:nvPicPr>
        <xdr:cNvPr id="565" name="Picture 564" descr="229fem.png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486400" y="322745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1779</xdr:row>
      <xdr:rowOff>0</xdr:rowOff>
    </xdr:from>
    <xdr:to>
      <xdr:col>12</xdr:col>
      <xdr:colOff>152400</xdr:colOff>
      <xdr:row>1783</xdr:row>
      <xdr:rowOff>0</xdr:rowOff>
    </xdr:to>
    <xdr:pic>
      <xdr:nvPicPr>
        <xdr:cNvPr id="566" name="Picture 565" descr="229shiny.png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6705600" y="322745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1784</xdr:row>
      <xdr:rowOff>0</xdr:rowOff>
    </xdr:from>
    <xdr:to>
      <xdr:col>8</xdr:col>
      <xdr:colOff>152400</xdr:colOff>
      <xdr:row>1787</xdr:row>
      <xdr:rowOff>190500</xdr:rowOff>
    </xdr:to>
    <xdr:pic>
      <xdr:nvPicPr>
        <xdr:cNvPr id="567" name="Picture 566" descr="229back.png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4267200" y="323697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1784</xdr:row>
      <xdr:rowOff>0</xdr:rowOff>
    </xdr:from>
    <xdr:to>
      <xdr:col>10</xdr:col>
      <xdr:colOff>152400</xdr:colOff>
      <xdr:row>1787</xdr:row>
      <xdr:rowOff>190500</xdr:rowOff>
    </xdr:to>
    <xdr:pic>
      <xdr:nvPicPr>
        <xdr:cNvPr id="568" name="Picture 567" descr="229backfem.png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5486400" y="323697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1784</xdr:row>
      <xdr:rowOff>0</xdr:rowOff>
    </xdr:from>
    <xdr:to>
      <xdr:col>12</xdr:col>
      <xdr:colOff>152400</xdr:colOff>
      <xdr:row>1787</xdr:row>
      <xdr:rowOff>190500</xdr:rowOff>
    </xdr:to>
    <xdr:pic>
      <xdr:nvPicPr>
        <xdr:cNvPr id="569" name="Picture 568" descr="229backshiny.png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6705600" y="323697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1891</xdr:row>
      <xdr:rowOff>19050</xdr:rowOff>
    </xdr:from>
    <xdr:to>
      <xdr:col>12</xdr:col>
      <xdr:colOff>600075</xdr:colOff>
      <xdr:row>1901</xdr:row>
      <xdr:rowOff>180975</xdr:rowOff>
    </xdr:to>
    <xdr:pic>
      <xdr:nvPicPr>
        <xdr:cNvPr id="570" name="Picture 569" descr="141.jpg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5819775" y="3443001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1913</xdr:row>
      <xdr:rowOff>0</xdr:rowOff>
    </xdr:from>
    <xdr:to>
      <xdr:col>8</xdr:col>
      <xdr:colOff>152400</xdr:colOff>
      <xdr:row>1917</xdr:row>
      <xdr:rowOff>0</xdr:rowOff>
    </xdr:to>
    <xdr:pic>
      <xdr:nvPicPr>
        <xdr:cNvPr id="571" name="Picture 570" descr="141.png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4267200" y="348500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1913</xdr:row>
      <xdr:rowOff>0</xdr:rowOff>
    </xdr:from>
    <xdr:to>
      <xdr:col>10</xdr:col>
      <xdr:colOff>152400</xdr:colOff>
      <xdr:row>1917</xdr:row>
      <xdr:rowOff>0</xdr:rowOff>
    </xdr:to>
    <xdr:pic>
      <xdr:nvPicPr>
        <xdr:cNvPr id="572" name="Picture 571" descr="141.png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5486400" y="348500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1918</xdr:row>
      <xdr:rowOff>0</xdr:rowOff>
    </xdr:from>
    <xdr:to>
      <xdr:col>8</xdr:col>
      <xdr:colOff>152400</xdr:colOff>
      <xdr:row>1921</xdr:row>
      <xdr:rowOff>190500</xdr:rowOff>
    </xdr:to>
    <xdr:pic>
      <xdr:nvPicPr>
        <xdr:cNvPr id="573" name="Picture 572" descr="141back.png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4267200" y="349453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1918</xdr:row>
      <xdr:rowOff>0</xdr:rowOff>
    </xdr:from>
    <xdr:to>
      <xdr:col>10</xdr:col>
      <xdr:colOff>152400</xdr:colOff>
      <xdr:row>1921</xdr:row>
      <xdr:rowOff>190500</xdr:rowOff>
    </xdr:to>
    <xdr:pic>
      <xdr:nvPicPr>
        <xdr:cNvPr id="574" name="Picture 573" descr="141back.png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5486400" y="349453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1913</xdr:row>
      <xdr:rowOff>0</xdr:rowOff>
    </xdr:from>
    <xdr:to>
      <xdr:col>12</xdr:col>
      <xdr:colOff>152400</xdr:colOff>
      <xdr:row>1917</xdr:row>
      <xdr:rowOff>0</xdr:rowOff>
    </xdr:to>
    <xdr:pic>
      <xdr:nvPicPr>
        <xdr:cNvPr id="575" name="Picture 574" descr="141shiny.png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6705600" y="348500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1918</xdr:row>
      <xdr:rowOff>0</xdr:rowOff>
    </xdr:from>
    <xdr:to>
      <xdr:col>12</xdr:col>
      <xdr:colOff>152400</xdr:colOff>
      <xdr:row>1921</xdr:row>
      <xdr:rowOff>190500</xdr:rowOff>
    </xdr:to>
    <xdr:pic>
      <xdr:nvPicPr>
        <xdr:cNvPr id="576" name="Picture 575" descr="141backshiny.png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6705600" y="349453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1993</xdr:row>
      <xdr:rowOff>19050</xdr:rowOff>
    </xdr:from>
    <xdr:to>
      <xdr:col>12</xdr:col>
      <xdr:colOff>590550</xdr:colOff>
      <xdr:row>2003</xdr:row>
      <xdr:rowOff>180975</xdr:rowOff>
    </xdr:to>
    <xdr:pic>
      <xdr:nvPicPr>
        <xdr:cNvPr id="577" name="Picture 576" descr="171.jpg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5810250" y="3639026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2015</xdr:row>
      <xdr:rowOff>0</xdr:rowOff>
    </xdr:from>
    <xdr:to>
      <xdr:col>8</xdr:col>
      <xdr:colOff>152400</xdr:colOff>
      <xdr:row>2019</xdr:row>
      <xdr:rowOff>0</xdr:rowOff>
    </xdr:to>
    <xdr:pic>
      <xdr:nvPicPr>
        <xdr:cNvPr id="578" name="Picture 577" descr="171.png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4267200" y="368103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2015</xdr:row>
      <xdr:rowOff>0</xdr:rowOff>
    </xdr:from>
    <xdr:to>
      <xdr:col>10</xdr:col>
      <xdr:colOff>152400</xdr:colOff>
      <xdr:row>2019</xdr:row>
      <xdr:rowOff>0</xdr:rowOff>
    </xdr:to>
    <xdr:pic>
      <xdr:nvPicPr>
        <xdr:cNvPr id="579" name="Picture 578" descr="171.png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5486400" y="368103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2020</xdr:row>
      <xdr:rowOff>0</xdr:rowOff>
    </xdr:from>
    <xdr:to>
      <xdr:col>8</xdr:col>
      <xdr:colOff>152400</xdr:colOff>
      <xdr:row>2023</xdr:row>
      <xdr:rowOff>190500</xdr:rowOff>
    </xdr:to>
    <xdr:pic>
      <xdr:nvPicPr>
        <xdr:cNvPr id="580" name="Picture 579" descr="171back.png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4267200" y="369055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2020</xdr:row>
      <xdr:rowOff>0</xdr:rowOff>
    </xdr:from>
    <xdr:to>
      <xdr:col>10</xdr:col>
      <xdr:colOff>152400</xdr:colOff>
      <xdr:row>2023</xdr:row>
      <xdr:rowOff>190500</xdr:rowOff>
    </xdr:to>
    <xdr:pic>
      <xdr:nvPicPr>
        <xdr:cNvPr id="581" name="Picture 580" descr="171back.png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5486400" y="369055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2015</xdr:row>
      <xdr:rowOff>0</xdr:rowOff>
    </xdr:from>
    <xdr:to>
      <xdr:col>12</xdr:col>
      <xdr:colOff>152400</xdr:colOff>
      <xdr:row>2019</xdr:row>
      <xdr:rowOff>0</xdr:rowOff>
    </xdr:to>
    <xdr:pic>
      <xdr:nvPicPr>
        <xdr:cNvPr id="582" name="Picture 581" descr="171shiny.png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6705600" y="368103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2020</xdr:row>
      <xdr:rowOff>0</xdr:rowOff>
    </xdr:from>
    <xdr:to>
      <xdr:col>12</xdr:col>
      <xdr:colOff>152400</xdr:colOff>
      <xdr:row>2023</xdr:row>
      <xdr:rowOff>190500</xdr:rowOff>
    </xdr:to>
    <xdr:pic>
      <xdr:nvPicPr>
        <xdr:cNvPr id="583" name="Picture 582" descr="171backshiny.png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6705600" y="369055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2061</xdr:row>
      <xdr:rowOff>19050</xdr:rowOff>
    </xdr:from>
    <xdr:to>
      <xdr:col>12</xdr:col>
      <xdr:colOff>590550</xdr:colOff>
      <xdr:row>2071</xdr:row>
      <xdr:rowOff>180975</xdr:rowOff>
    </xdr:to>
    <xdr:pic>
      <xdr:nvPicPr>
        <xdr:cNvPr id="584" name="Picture 583" descr="470.jpg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5810250" y="3769709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2083</xdr:row>
      <xdr:rowOff>0</xdr:rowOff>
    </xdr:from>
    <xdr:to>
      <xdr:col>8</xdr:col>
      <xdr:colOff>152400</xdr:colOff>
      <xdr:row>2087</xdr:row>
      <xdr:rowOff>0</xdr:rowOff>
    </xdr:to>
    <xdr:pic>
      <xdr:nvPicPr>
        <xdr:cNvPr id="585" name="Picture 584" descr="470.png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4267200" y="381171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2083</xdr:row>
      <xdr:rowOff>0</xdr:rowOff>
    </xdr:from>
    <xdr:to>
      <xdr:col>10</xdr:col>
      <xdr:colOff>152400</xdr:colOff>
      <xdr:row>2087</xdr:row>
      <xdr:rowOff>0</xdr:rowOff>
    </xdr:to>
    <xdr:pic>
      <xdr:nvPicPr>
        <xdr:cNvPr id="586" name="Picture 585" descr="470.png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5486400" y="381171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2088</xdr:row>
      <xdr:rowOff>0</xdr:rowOff>
    </xdr:from>
    <xdr:to>
      <xdr:col>8</xdr:col>
      <xdr:colOff>152400</xdr:colOff>
      <xdr:row>2091</xdr:row>
      <xdr:rowOff>190500</xdr:rowOff>
    </xdr:to>
    <xdr:pic>
      <xdr:nvPicPr>
        <xdr:cNvPr id="587" name="Picture 586" descr="470back.png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4267200" y="382123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2088</xdr:row>
      <xdr:rowOff>0</xdr:rowOff>
    </xdr:from>
    <xdr:to>
      <xdr:col>10</xdr:col>
      <xdr:colOff>152400</xdr:colOff>
      <xdr:row>2091</xdr:row>
      <xdr:rowOff>190500</xdr:rowOff>
    </xdr:to>
    <xdr:pic>
      <xdr:nvPicPr>
        <xdr:cNvPr id="588" name="Picture 587" descr="470back.png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5486400" y="382123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2083</xdr:row>
      <xdr:rowOff>0</xdr:rowOff>
    </xdr:from>
    <xdr:to>
      <xdr:col>12</xdr:col>
      <xdr:colOff>152400</xdr:colOff>
      <xdr:row>2087</xdr:row>
      <xdr:rowOff>0</xdr:rowOff>
    </xdr:to>
    <xdr:pic>
      <xdr:nvPicPr>
        <xdr:cNvPr id="589" name="Picture 588" descr="470shiny.png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6705600" y="381171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2088</xdr:row>
      <xdr:rowOff>0</xdr:rowOff>
    </xdr:from>
    <xdr:to>
      <xdr:col>12</xdr:col>
      <xdr:colOff>152400</xdr:colOff>
      <xdr:row>2091</xdr:row>
      <xdr:rowOff>190500</xdr:rowOff>
    </xdr:to>
    <xdr:pic>
      <xdr:nvPicPr>
        <xdr:cNvPr id="590" name="Picture 589" descr="470backshiny.png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6705600" y="382123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2127</xdr:row>
      <xdr:rowOff>19050</xdr:rowOff>
    </xdr:from>
    <xdr:to>
      <xdr:col>12</xdr:col>
      <xdr:colOff>590550</xdr:colOff>
      <xdr:row>2137</xdr:row>
      <xdr:rowOff>180975</xdr:rowOff>
    </xdr:to>
    <xdr:pic>
      <xdr:nvPicPr>
        <xdr:cNvPr id="591" name="Picture 590" descr="272.jpg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810250" y="3896582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2149</xdr:row>
      <xdr:rowOff>0</xdr:rowOff>
    </xdr:from>
    <xdr:to>
      <xdr:col>8</xdr:col>
      <xdr:colOff>152400</xdr:colOff>
      <xdr:row>2153</xdr:row>
      <xdr:rowOff>0</xdr:rowOff>
    </xdr:to>
    <xdr:pic>
      <xdr:nvPicPr>
        <xdr:cNvPr id="592" name="Picture 591" descr="272.png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4267200" y="393858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2149</xdr:row>
      <xdr:rowOff>0</xdr:rowOff>
    </xdr:from>
    <xdr:to>
      <xdr:col>10</xdr:col>
      <xdr:colOff>152400</xdr:colOff>
      <xdr:row>2153</xdr:row>
      <xdr:rowOff>0</xdr:rowOff>
    </xdr:to>
    <xdr:pic>
      <xdr:nvPicPr>
        <xdr:cNvPr id="593" name="Picture 592" descr="272.png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5486400" y="393858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2154</xdr:row>
      <xdr:rowOff>0</xdr:rowOff>
    </xdr:from>
    <xdr:to>
      <xdr:col>8</xdr:col>
      <xdr:colOff>152400</xdr:colOff>
      <xdr:row>2157</xdr:row>
      <xdr:rowOff>190500</xdr:rowOff>
    </xdr:to>
    <xdr:pic>
      <xdr:nvPicPr>
        <xdr:cNvPr id="594" name="Picture 593" descr="272back.png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4267200" y="394811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2154</xdr:row>
      <xdr:rowOff>0</xdr:rowOff>
    </xdr:from>
    <xdr:to>
      <xdr:col>10</xdr:col>
      <xdr:colOff>152400</xdr:colOff>
      <xdr:row>2157</xdr:row>
      <xdr:rowOff>190500</xdr:rowOff>
    </xdr:to>
    <xdr:pic>
      <xdr:nvPicPr>
        <xdr:cNvPr id="595" name="Picture 594" descr="272back.png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86400" y="394811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2149</xdr:row>
      <xdr:rowOff>0</xdr:rowOff>
    </xdr:from>
    <xdr:to>
      <xdr:col>12</xdr:col>
      <xdr:colOff>152400</xdr:colOff>
      <xdr:row>2153</xdr:row>
      <xdr:rowOff>0</xdr:rowOff>
    </xdr:to>
    <xdr:pic>
      <xdr:nvPicPr>
        <xdr:cNvPr id="596" name="Picture 595" descr="272shiny.png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6705600" y="393858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2154</xdr:row>
      <xdr:rowOff>0</xdr:rowOff>
    </xdr:from>
    <xdr:to>
      <xdr:col>12</xdr:col>
      <xdr:colOff>152400</xdr:colOff>
      <xdr:row>2157</xdr:row>
      <xdr:rowOff>190500</xdr:rowOff>
    </xdr:to>
    <xdr:pic>
      <xdr:nvPicPr>
        <xdr:cNvPr id="597" name="Picture 596" descr="272backshiny.png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6705600" y="394811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2263</xdr:row>
      <xdr:rowOff>19050</xdr:rowOff>
    </xdr:from>
    <xdr:to>
      <xdr:col>12</xdr:col>
      <xdr:colOff>590550</xdr:colOff>
      <xdr:row>2273</xdr:row>
      <xdr:rowOff>180975</xdr:rowOff>
    </xdr:to>
    <xdr:pic>
      <xdr:nvPicPr>
        <xdr:cNvPr id="598" name="Picture 597" descr="481.jpg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5810250" y="4157948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2285</xdr:row>
      <xdr:rowOff>0</xdr:rowOff>
    </xdr:from>
    <xdr:to>
      <xdr:col>9</xdr:col>
      <xdr:colOff>152400</xdr:colOff>
      <xdr:row>2289</xdr:row>
      <xdr:rowOff>0</xdr:rowOff>
    </xdr:to>
    <xdr:pic>
      <xdr:nvPicPr>
        <xdr:cNvPr id="599" name="Picture 598" descr="481.png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4876800" y="419995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2290</xdr:row>
      <xdr:rowOff>0</xdr:rowOff>
    </xdr:from>
    <xdr:to>
      <xdr:col>9</xdr:col>
      <xdr:colOff>152400</xdr:colOff>
      <xdr:row>2293</xdr:row>
      <xdr:rowOff>190500</xdr:rowOff>
    </xdr:to>
    <xdr:pic>
      <xdr:nvPicPr>
        <xdr:cNvPr id="600" name="Picture 599" descr="481back.png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4876800" y="420947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2285</xdr:row>
      <xdr:rowOff>0</xdr:rowOff>
    </xdr:from>
    <xdr:to>
      <xdr:col>12</xdr:col>
      <xdr:colOff>152400</xdr:colOff>
      <xdr:row>2289</xdr:row>
      <xdr:rowOff>0</xdr:rowOff>
    </xdr:to>
    <xdr:pic>
      <xdr:nvPicPr>
        <xdr:cNvPr id="601" name="Picture 600" descr="481shiny.png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6705600" y="419995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2290</xdr:row>
      <xdr:rowOff>0</xdr:rowOff>
    </xdr:from>
    <xdr:to>
      <xdr:col>12</xdr:col>
      <xdr:colOff>152400</xdr:colOff>
      <xdr:row>2293</xdr:row>
      <xdr:rowOff>190500</xdr:rowOff>
    </xdr:to>
    <xdr:pic>
      <xdr:nvPicPr>
        <xdr:cNvPr id="602" name="Picture 601" descr="481backshiny.png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6705600" y="420947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2329</xdr:row>
      <xdr:rowOff>19050</xdr:rowOff>
    </xdr:from>
    <xdr:to>
      <xdr:col>12</xdr:col>
      <xdr:colOff>590550</xdr:colOff>
      <xdr:row>2339</xdr:row>
      <xdr:rowOff>180975</xdr:rowOff>
    </xdr:to>
    <xdr:pic>
      <xdr:nvPicPr>
        <xdr:cNvPr id="603" name="Picture 602" descr="350.jpg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5810250" y="4284821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2351</xdr:row>
      <xdr:rowOff>0</xdr:rowOff>
    </xdr:from>
    <xdr:to>
      <xdr:col>8</xdr:col>
      <xdr:colOff>152400</xdr:colOff>
      <xdr:row>2355</xdr:row>
      <xdr:rowOff>0</xdr:rowOff>
    </xdr:to>
    <xdr:pic>
      <xdr:nvPicPr>
        <xdr:cNvPr id="604" name="Picture 603" descr="350.png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4267200" y="432682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2351</xdr:row>
      <xdr:rowOff>0</xdr:rowOff>
    </xdr:from>
    <xdr:to>
      <xdr:col>10</xdr:col>
      <xdr:colOff>152400</xdr:colOff>
      <xdr:row>2355</xdr:row>
      <xdr:rowOff>0</xdr:rowOff>
    </xdr:to>
    <xdr:pic>
      <xdr:nvPicPr>
        <xdr:cNvPr id="605" name="Picture 604" descr="350fem.png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5486400" y="432682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2351</xdr:row>
      <xdr:rowOff>0</xdr:rowOff>
    </xdr:from>
    <xdr:to>
      <xdr:col>12</xdr:col>
      <xdr:colOff>152400</xdr:colOff>
      <xdr:row>2355</xdr:row>
      <xdr:rowOff>0</xdr:rowOff>
    </xdr:to>
    <xdr:pic>
      <xdr:nvPicPr>
        <xdr:cNvPr id="606" name="Picture 605" descr="350shiny.png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6705600" y="432682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2356</xdr:row>
      <xdr:rowOff>0</xdr:rowOff>
    </xdr:from>
    <xdr:to>
      <xdr:col>8</xdr:col>
      <xdr:colOff>152400</xdr:colOff>
      <xdr:row>2359</xdr:row>
      <xdr:rowOff>190500</xdr:rowOff>
    </xdr:to>
    <xdr:pic>
      <xdr:nvPicPr>
        <xdr:cNvPr id="607" name="Picture 606" descr="350back.png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4267200" y="433635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2356</xdr:row>
      <xdr:rowOff>0</xdr:rowOff>
    </xdr:from>
    <xdr:to>
      <xdr:col>10</xdr:col>
      <xdr:colOff>152400</xdr:colOff>
      <xdr:row>2359</xdr:row>
      <xdr:rowOff>190500</xdr:rowOff>
    </xdr:to>
    <xdr:pic>
      <xdr:nvPicPr>
        <xdr:cNvPr id="608" name="Picture 607" descr="350backfem.png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5486400" y="433635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2356</xdr:row>
      <xdr:rowOff>0</xdr:rowOff>
    </xdr:from>
    <xdr:to>
      <xdr:col>12</xdr:col>
      <xdr:colOff>152400</xdr:colOff>
      <xdr:row>2359</xdr:row>
      <xdr:rowOff>190500</xdr:rowOff>
    </xdr:to>
    <xdr:pic>
      <xdr:nvPicPr>
        <xdr:cNvPr id="609" name="Picture 608" descr="350backshiny.png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6705600" y="433635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2363</xdr:row>
      <xdr:rowOff>19050</xdr:rowOff>
    </xdr:from>
    <xdr:to>
      <xdr:col>12</xdr:col>
      <xdr:colOff>590550</xdr:colOff>
      <xdr:row>2373</xdr:row>
      <xdr:rowOff>180975</xdr:rowOff>
    </xdr:to>
    <xdr:pic>
      <xdr:nvPicPr>
        <xdr:cNvPr id="610" name="Picture 609" descr="429.jpg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810250" y="4350162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2385</xdr:row>
      <xdr:rowOff>0</xdr:rowOff>
    </xdr:from>
    <xdr:to>
      <xdr:col>8</xdr:col>
      <xdr:colOff>152400</xdr:colOff>
      <xdr:row>2389</xdr:row>
      <xdr:rowOff>0</xdr:rowOff>
    </xdr:to>
    <xdr:pic>
      <xdr:nvPicPr>
        <xdr:cNvPr id="611" name="Picture 610" descr="429.png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4267200" y="439216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2385</xdr:row>
      <xdr:rowOff>0</xdr:rowOff>
    </xdr:from>
    <xdr:to>
      <xdr:col>10</xdr:col>
      <xdr:colOff>152400</xdr:colOff>
      <xdr:row>2389</xdr:row>
      <xdr:rowOff>0</xdr:rowOff>
    </xdr:to>
    <xdr:pic>
      <xdr:nvPicPr>
        <xdr:cNvPr id="612" name="Picture 611" descr="429.png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5486400" y="439216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2390</xdr:row>
      <xdr:rowOff>0</xdr:rowOff>
    </xdr:from>
    <xdr:to>
      <xdr:col>8</xdr:col>
      <xdr:colOff>152400</xdr:colOff>
      <xdr:row>2393</xdr:row>
      <xdr:rowOff>190500</xdr:rowOff>
    </xdr:to>
    <xdr:pic>
      <xdr:nvPicPr>
        <xdr:cNvPr id="613" name="Picture 612" descr="429back.png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4267200" y="440169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2390</xdr:row>
      <xdr:rowOff>0</xdr:rowOff>
    </xdr:from>
    <xdr:to>
      <xdr:col>10</xdr:col>
      <xdr:colOff>152400</xdr:colOff>
      <xdr:row>2393</xdr:row>
      <xdr:rowOff>190500</xdr:rowOff>
    </xdr:to>
    <xdr:pic>
      <xdr:nvPicPr>
        <xdr:cNvPr id="614" name="Picture 613" descr="429back.png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5486400" y="440169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2385</xdr:row>
      <xdr:rowOff>0</xdr:rowOff>
    </xdr:from>
    <xdr:to>
      <xdr:col>12</xdr:col>
      <xdr:colOff>152400</xdr:colOff>
      <xdr:row>2389</xdr:row>
      <xdr:rowOff>0</xdr:rowOff>
    </xdr:to>
    <xdr:pic>
      <xdr:nvPicPr>
        <xdr:cNvPr id="615" name="Picture 614" descr="429shiny.png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6705600" y="439216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2390</xdr:row>
      <xdr:rowOff>0</xdr:rowOff>
    </xdr:from>
    <xdr:to>
      <xdr:col>12</xdr:col>
      <xdr:colOff>152400</xdr:colOff>
      <xdr:row>2393</xdr:row>
      <xdr:rowOff>190500</xdr:rowOff>
    </xdr:to>
    <xdr:pic>
      <xdr:nvPicPr>
        <xdr:cNvPr id="616" name="Picture 615" descr="429backshiny.png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6705600" y="440169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2397</xdr:row>
      <xdr:rowOff>19050</xdr:rowOff>
    </xdr:from>
    <xdr:to>
      <xdr:col>12</xdr:col>
      <xdr:colOff>590550</xdr:colOff>
      <xdr:row>2407</xdr:row>
      <xdr:rowOff>180975</xdr:rowOff>
    </xdr:to>
    <xdr:pic>
      <xdr:nvPicPr>
        <xdr:cNvPr id="617" name="Picture 616" descr="146.jpg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5810250" y="4415504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2419</xdr:row>
      <xdr:rowOff>0</xdr:rowOff>
    </xdr:from>
    <xdr:to>
      <xdr:col>9</xdr:col>
      <xdr:colOff>152400</xdr:colOff>
      <xdr:row>2423</xdr:row>
      <xdr:rowOff>0</xdr:rowOff>
    </xdr:to>
    <xdr:pic>
      <xdr:nvPicPr>
        <xdr:cNvPr id="618" name="Picture 617" descr="146.png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4876800" y="445750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2424</xdr:row>
      <xdr:rowOff>0</xdr:rowOff>
    </xdr:from>
    <xdr:to>
      <xdr:col>9</xdr:col>
      <xdr:colOff>152400</xdr:colOff>
      <xdr:row>2427</xdr:row>
      <xdr:rowOff>190500</xdr:rowOff>
    </xdr:to>
    <xdr:pic>
      <xdr:nvPicPr>
        <xdr:cNvPr id="619" name="Picture 618" descr="146back.png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4876800" y="446703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2419</xdr:row>
      <xdr:rowOff>0</xdr:rowOff>
    </xdr:from>
    <xdr:to>
      <xdr:col>12</xdr:col>
      <xdr:colOff>152400</xdr:colOff>
      <xdr:row>2423</xdr:row>
      <xdr:rowOff>0</xdr:rowOff>
    </xdr:to>
    <xdr:pic>
      <xdr:nvPicPr>
        <xdr:cNvPr id="620" name="Picture 619" descr="146shiny.png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6705600" y="445750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2424</xdr:row>
      <xdr:rowOff>0</xdr:rowOff>
    </xdr:from>
    <xdr:to>
      <xdr:col>12</xdr:col>
      <xdr:colOff>152400</xdr:colOff>
      <xdr:row>2427</xdr:row>
      <xdr:rowOff>190500</xdr:rowOff>
    </xdr:to>
    <xdr:pic>
      <xdr:nvPicPr>
        <xdr:cNvPr id="621" name="Picture 620" descr="146backshiny.png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6705600" y="446703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2431</xdr:row>
      <xdr:rowOff>19050</xdr:rowOff>
    </xdr:from>
    <xdr:to>
      <xdr:col>12</xdr:col>
      <xdr:colOff>590550</xdr:colOff>
      <xdr:row>2441</xdr:row>
      <xdr:rowOff>180975</xdr:rowOff>
    </xdr:to>
    <xdr:pic>
      <xdr:nvPicPr>
        <xdr:cNvPr id="622" name="Picture 621" descr="034.jpg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5810250" y="4480845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2453</xdr:row>
      <xdr:rowOff>0</xdr:rowOff>
    </xdr:from>
    <xdr:to>
      <xdr:col>8</xdr:col>
      <xdr:colOff>152400</xdr:colOff>
      <xdr:row>2457</xdr:row>
      <xdr:rowOff>0</xdr:rowOff>
    </xdr:to>
    <xdr:pic>
      <xdr:nvPicPr>
        <xdr:cNvPr id="623" name="Picture 622" descr="34.png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4267200" y="452285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2458</xdr:row>
      <xdr:rowOff>0</xdr:rowOff>
    </xdr:from>
    <xdr:to>
      <xdr:col>8</xdr:col>
      <xdr:colOff>152400</xdr:colOff>
      <xdr:row>2461</xdr:row>
      <xdr:rowOff>190500</xdr:rowOff>
    </xdr:to>
    <xdr:pic>
      <xdr:nvPicPr>
        <xdr:cNvPr id="624" name="Picture 623" descr="34back.png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4267200" y="453237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2453</xdr:row>
      <xdr:rowOff>0</xdr:rowOff>
    </xdr:from>
    <xdr:to>
      <xdr:col>12</xdr:col>
      <xdr:colOff>152400</xdr:colOff>
      <xdr:row>2457</xdr:row>
      <xdr:rowOff>0</xdr:rowOff>
    </xdr:to>
    <xdr:pic>
      <xdr:nvPicPr>
        <xdr:cNvPr id="625" name="Picture 624" descr="34shiny.png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6705600" y="452285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2458</xdr:row>
      <xdr:rowOff>0</xdr:rowOff>
    </xdr:from>
    <xdr:to>
      <xdr:col>12</xdr:col>
      <xdr:colOff>152400</xdr:colOff>
      <xdr:row>2461</xdr:row>
      <xdr:rowOff>190500</xdr:rowOff>
    </xdr:to>
    <xdr:pic>
      <xdr:nvPicPr>
        <xdr:cNvPr id="626" name="Picture 625" descr="34backshiny.png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6705600" y="453237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2463</xdr:row>
      <xdr:rowOff>19050</xdr:rowOff>
    </xdr:from>
    <xdr:to>
      <xdr:col>12</xdr:col>
      <xdr:colOff>600075</xdr:colOff>
      <xdr:row>2473</xdr:row>
      <xdr:rowOff>180975</xdr:rowOff>
    </xdr:to>
    <xdr:pic>
      <xdr:nvPicPr>
        <xdr:cNvPr id="627" name="Picture 626" descr="031.jpg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5819775" y="4542377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0</xdr:colOff>
      <xdr:row>2485</xdr:row>
      <xdr:rowOff>0</xdr:rowOff>
    </xdr:from>
    <xdr:to>
      <xdr:col>10</xdr:col>
      <xdr:colOff>152400</xdr:colOff>
      <xdr:row>2489</xdr:row>
      <xdr:rowOff>0</xdr:rowOff>
    </xdr:to>
    <xdr:pic>
      <xdr:nvPicPr>
        <xdr:cNvPr id="628" name="Picture 627" descr="31.png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5486400" y="458438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2490</xdr:row>
      <xdr:rowOff>0</xdr:rowOff>
    </xdr:from>
    <xdr:to>
      <xdr:col>10</xdr:col>
      <xdr:colOff>152400</xdr:colOff>
      <xdr:row>2493</xdr:row>
      <xdr:rowOff>190500</xdr:rowOff>
    </xdr:to>
    <xdr:pic>
      <xdr:nvPicPr>
        <xdr:cNvPr id="629" name="Picture 628" descr="31back.png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5486400" y="459390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2485</xdr:row>
      <xdr:rowOff>0</xdr:rowOff>
    </xdr:from>
    <xdr:to>
      <xdr:col>12</xdr:col>
      <xdr:colOff>152400</xdr:colOff>
      <xdr:row>2489</xdr:row>
      <xdr:rowOff>0</xdr:rowOff>
    </xdr:to>
    <xdr:pic>
      <xdr:nvPicPr>
        <xdr:cNvPr id="630" name="Picture 629" descr="31shiny.png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6705600" y="458438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2490</xdr:row>
      <xdr:rowOff>0</xdr:rowOff>
    </xdr:from>
    <xdr:to>
      <xdr:col>12</xdr:col>
      <xdr:colOff>152400</xdr:colOff>
      <xdr:row>2493</xdr:row>
      <xdr:rowOff>190500</xdr:rowOff>
    </xdr:to>
    <xdr:pic>
      <xdr:nvPicPr>
        <xdr:cNvPr id="631" name="Picture 630" descr="31backshiny.png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6705600" y="459390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2531</xdr:row>
      <xdr:rowOff>19050</xdr:rowOff>
    </xdr:from>
    <xdr:to>
      <xdr:col>12</xdr:col>
      <xdr:colOff>600075</xdr:colOff>
      <xdr:row>2541</xdr:row>
      <xdr:rowOff>180975</xdr:rowOff>
    </xdr:to>
    <xdr:pic>
      <xdr:nvPicPr>
        <xdr:cNvPr id="632" name="Picture 631" descr="139.jpg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5819775" y="4673060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2553</xdr:row>
      <xdr:rowOff>0</xdr:rowOff>
    </xdr:from>
    <xdr:to>
      <xdr:col>8</xdr:col>
      <xdr:colOff>152400</xdr:colOff>
      <xdr:row>2557</xdr:row>
      <xdr:rowOff>0</xdr:rowOff>
    </xdr:to>
    <xdr:pic>
      <xdr:nvPicPr>
        <xdr:cNvPr id="633" name="Picture 632" descr="139.png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4267200" y="4715065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2553</xdr:row>
      <xdr:rowOff>0</xdr:rowOff>
    </xdr:from>
    <xdr:to>
      <xdr:col>10</xdr:col>
      <xdr:colOff>152400</xdr:colOff>
      <xdr:row>2557</xdr:row>
      <xdr:rowOff>0</xdr:rowOff>
    </xdr:to>
    <xdr:pic>
      <xdr:nvPicPr>
        <xdr:cNvPr id="634" name="Picture 633" descr="139.png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5486400" y="4715065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2558</xdr:row>
      <xdr:rowOff>0</xdr:rowOff>
    </xdr:from>
    <xdr:to>
      <xdr:col>8</xdr:col>
      <xdr:colOff>152400</xdr:colOff>
      <xdr:row>2561</xdr:row>
      <xdr:rowOff>190500</xdr:rowOff>
    </xdr:to>
    <xdr:pic>
      <xdr:nvPicPr>
        <xdr:cNvPr id="635" name="Picture 634" descr="139back.png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4267200" y="4724590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2558</xdr:row>
      <xdr:rowOff>0</xdr:rowOff>
    </xdr:from>
    <xdr:to>
      <xdr:col>10</xdr:col>
      <xdr:colOff>152400</xdr:colOff>
      <xdr:row>2561</xdr:row>
      <xdr:rowOff>190500</xdr:rowOff>
    </xdr:to>
    <xdr:pic>
      <xdr:nvPicPr>
        <xdr:cNvPr id="636" name="Picture 635" descr="139back.png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5486400" y="4724590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2553</xdr:row>
      <xdr:rowOff>0</xdr:rowOff>
    </xdr:from>
    <xdr:to>
      <xdr:col>12</xdr:col>
      <xdr:colOff>152400</xdr:colOff>
      <xdr:row>2557</xdr:row>
      <xdr:rowOff>0</xdr:rowOff>
    </xdr:to>
    <xdr:pic>
      <xdr:nvPicPr>
        <xdr:cNvPr id="637" name="Picture 636" descr="139shiny.png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6705600" y="4715065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2558</xdr:row>
      <xdr:rowOff>0</xdr:rowOff>
    </xdr:from>
    <xdr:to>
      <xdr:col>12</xdr:col>
      <xdr:colOff>152400</xdr:colOff>
      <xdr:row>2561</xdr:row>
      <xdr:rowOff>190500</xdr:rowOff>
    </xdr:to>
    <xdr:pic>
      <xdr:nvPicPr>
        <xdr:cNvPr id="638" name="Picture 637" descr="139backshiny.png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6705600" y="4724590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314325</xdr:colOff>
      <xdr:row>2565</xdr:row>
      <xdr:rowOff>9525</xdr:rowOff>
    </xdr:from>
    <xdr:to>
      <xdr:col>12</xdr:col>
      <xdr:colOff>581025</xdr:colOff>
      <xdr:row>2575</xdr:row>
      <xdr:rowOff>171450</xdr:rowOff>
    </xdr:to>
    <xdr:pic>
      <xdr:nvPicPr>
        <xdr:cNvPr id="639" name="Picture 638" descr="062.jpg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5800725" y="473830650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2587</xdr:row>
      <xdr:rowOff>0</xdr:rowOff>
    </xdr:from>
    <xdr:to>
      <xdr:col>8</xdr:col>
      <xdr:colOff>152400</xdr:colOff>
      <xdr:row>2591</xdr:row>
      <xdr:rowOff>0</xdr:rowOff>
    </xdr:to>
    <xdr:pic>
      <xdr:nvPicPr>
        <xdr:cNvPr id="640" name="Picture 639" descr="62.png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4267200" y="478040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2587</xdr:row>
      <xdr:rowOff>0</xdr:rowOff>
    </xdr:from>
    <xdr:to>
      <xdr:col>10</xdr:col>
      <xdr:colOff>152400</xdr:colOff>
      <xdr:row>2591</xdr:row>
      <xdr:rowOff>0</xdr:rowOff>
    </xdr:to>
    <xdr:pic>
      <xdr:nvPicPr>
        <xdr:cNvPr id="641" name="Picture 640" descr="62.png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5486400" y="478040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2592</xdr:row>
      <xdr:rowOff>0</xdr:rowOff>
    </xdr:from>
    <xdr:to>
      <xdr:col>8</xdr:col>
      <xdr:colOff>152400</xdr:colOff>
      <xdr:row>2595</xdr:row>
      <xdr:rowOff>190500</xdr:rowOff>
    </xdr:to>
    <xdr:pic>
      <xdr:nvPicPr>
        <xdr:cNvPr id="642" name="Picture 641" descr="62back.png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4267200" y="478993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2592</xdr:row>
      <xdr:rowOff>0</xdr:rowOff>
    </xdr:from>
    <xdr:to>
      <xdr:col>10</xdr:col>
      <xdr:colOff>152400</xdr:colOff>
      <xdr:row>2595</xdr:row>
      <xdr:rowOff>190500</xdr:rowOff>
    </xdr:to>
    <xdr:pic>
      <xdr:nvPicPr>
        <xdr:cNvPr id="643" name="Picture 642" descr="62back.png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5486400" y="478993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2587</xdr:row>
      <xdr:rowOff>0</xdr:rowOff>
    </xdr:from>
    <xdr:to>
      <xdr:col>12</xdr:col>
      <xdr:colOff>152400</xdr:colOff>
      <xdr:row>2591</xdr:row>
      <xdr:rowOff>0</xdr:rowOff>
    </xdr:to>
    <xdr:pic>
      <xdr:nvPicPr>
        <xdr:cNvPr id="644" name="Picture 643" descr="62shiny.png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6705600" y="478040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2592</xdr:row>
      <xdr:rowOff>0</xdr:rowOff>
    </xdr:from>
    <xdr:to>
      <xdr:col>12</xdr:col>
      <xdr:colOff>152400</xdr:colOff>
      <xdr:row>2595</xdr:row>
      <xdr:rowOff>190500</xdr:rowOff>
    </xdr:to>
    <xdr:pic>
      <xdr:nvPicPr>
        <xdr:cNvPr id="645" name="Picture 644" descr="62backshiny.png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6705600" y="478993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2599</xdr:row>
      <xdr:rowOff>19050</xdr:rowOff>
    </xdr:from>
    <xdr:to>
      <xdr:col>12</xdr:col>
      <xdr:colOff>590550</xdr:colOff>
      <xdr:row>2609</xdr:row>
      <xdr:rowOff>180975</xdr:rowOff>
    </xdr:to>
    <xdr:pic>
      <xdr:nvPicPr>
        <xdr:cNvPr id="646" name="Picture 645" descr="474.jpg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5810250" y="4803743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2621</xdr:row>
      <xdr:rowOff>0</xdr:rowOff>
    </xdr:from>
    <xdr:to>
      <xdr:col>9</xdr:col>
      <xdr:colOff>152400</xdr:colOff>
      <xdr:row>2625</xdr:row>
      <xdr:rowOff>0</xdr:rowOff>
    </xdr:to>
    <xdr:pic>
      <xdr:nvPicPr>
        <xdr:cNvPr id="647" name="Picture 646" descr="474.png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4876800" y="484574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2626</xdr:row>
      <xdr:rowOff>0</xdr:rowOff>
    </xdr:from>
    <xdr:to>
      <xdr:col>9</xdr:col>
      <xdr:colOff>152400</xdr:colOff>
      <xdr:row>2629</xdr:row>
      <xdr:rowOff>190500</xdr:rowOff>
    </xdr:to>
    <xdr:pic>
      <xdr:nvPicPr>
        <xdr:cNvPr id="648" name="Picture 647" descr="474back.png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4876800" y="485527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2621</xdr:row>
      <xdr:rowOff>0</xdr:rowOff>
    </xdr:from>
    <xdr:to>
      <xdr:col>12</xdr:col>
      <xdr:colOff>152400</xdr:colOff>
      <xdr:row>2625</xdr:row>
      <xdr:rowOff>0</xdr:rowOff>
    </xdr:to>
    <xdr:pic>
      <xdr:nvPicPr>
        <xdr:cNvPr id="649" name="Picture 648" descr="474shiny.png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6705600" y="484574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2626</xdr:row>
      <xdr:rowOff>0</xdr:rowOff>
    </xdr:from>
    <xdr:to>
      <xdr:col>12</xdr:col>
      <xdr:colOff>152400</xdr:colOff>
      <xdr:row>2629</xdr:row>
      <xdr:rowOff>190500</xdr:rowOff>
    </xdr:to>
    <xdr:pic>
      <xdr:nvPicPr>
        <xdr:cNvPr id="650" name="Picture 649" descr="474backshiny.png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6705600" y="485527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2633</xdr:row>
      <xdr:rowOff>19050</xdr:rowOff>
    </xdr:from>
    <xdr:to>
      <xdr:col>12</xdr:col>
      <xdr:colOff>590550</xdr:colOff>
      <xdr:row>2643</xdr:row>
      <xdr:rowOff>180975</xdr:rowOff>
    </xdr:to>
    <xdr:pic>
      <xdr:nvPicPr>
        <xdr:cNvPr id="651" name="Picture 650" descr="211.jpg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5810250" y="4869084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2655</xdr:row>
      <xdr:rowOff>0</xdr:rowOff>
    </xdr:from>
    <xdr:to>
      <xdr:col>8</xdr:col>
      <xdr:colOff>152400</xdr:colOff>
      <xdr:row>2659</xdr:row>
      <xdr:rowOff>0</xdr:rowOff>
    </xdr:to>
    <xdr:pic>
      <xdr:nvPicPr>
        <xdr:cNvPr id="652" name="Picture 651" descr="211.png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4267200" y="491109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2655</xdr:row>
      <xdr:rowOff>0</xdr:rowOff>
    </xdr:from>
    <xdr:to>
      <xdr:col>10</xdr:col>
      <xdr:colOff>152400</xdr:colOff>
      <xdr:row>2659</xdr:row>
      <xdr:rowOff>0</xdr:rowOff>
    </xdr:to>
    <xdr:pic>
      <xdr:nvPicPr>
        <xdr:cNvPr id="653" name="Picture 652" descr="211.png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5486400" y="491109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2660</xdr:row>
      <xdr:rowOff>0</xdr:rowOff>
    </xdr:from>
    <xdr:to>
      <xdr:col>8</xdr:col>
      <xdr:colOff>152400</xdr:colOff>
      <xdr:row>2663</xdr:row>
      <xdr:rowOff>190500</xdr:rowOff>
    </xdr:to>
    <xdr:pic>
      <xdr:nvPicPr>
        <xdr:cNvPr id="654" name="Picture 653" descr="211back.png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4267200" y="492061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2660</xdr:row>
      <xdr:rowOff>0</xdr:rowOff>
    </xdr:from>
    <xdr:to>
      <xdr:col>10</xdr:col>
      <xdr:colOff>152400</xdr:colOff>
      <xdr:row>2663</xdr:row>
      <xdr:rowOff>190500</xdr:rowOff>
    </xdr:to>
    <xdr:pic>
      <xdr:nvPicPr>
        <xdr:cNvPr id="655" name="Picture 654" descr="211back.png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486400" y="492061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2655</xdr:row>
      <xdr:rowOff>0</xdr:rowOff>
    </xdr:from>
    <xdr:to>
      <xdr:col>12</xdr:col>
      <xdr:colOff>152400</xdr:colOff>
      <xdr:row>2659</xdr:row>
      <xdr:rowOff>0</xdr:rowOff>
    </xdr:to>
    <xdr:pic>
      <xdr:nvPicPr>
        <xdr:cNvPr id="656" name="Picture 655" descr="211shiny.png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6705600" y="491109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2660</xdr:row>
      <xdr:rowOff>0</xdr:rowOff>
    </xdr:from>
    <xdr:to>
      <xdr:col>12</xdr:col>
      <xdr:colOff>152400</xdr:colOff>
      <xdr:row>2663</xdr:row>
      <xdr:rowOff>190500</xdr:rowOff>
    </xdr:to>
    <xdr:pic>
      <xdr:nvPicPr>
        <xdr:cNvPr id="657" name="Picture 656" descr="211backshiny.png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6705600" y="492061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2667</xdr:row>
      <xdr:rowOff>19050</xdr:rowOff>
    </xdr:from>
    <xdr:to>
      <xdr:col>12</xdr:col>
      <xdr:colOff>600075</xdr:colOff>
      <xdr:row>2677</xdr:row>
      <xdr:rowOff>180975</xdr:rowOff>
    </xdr:to>
    <xdr:pic>
      <xdr:nvPicPr>
        <xdr:cNvPr id="658" name="Picture 657" descr="243.jpg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5819775" y="4934426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2689</xdr:row>
      <xdr:rowOff>0</xdr:rowOff>
    </xdr:from>
    <xdr:to>
      <xdr:col>9</xdr:col>
      <xdr:colOff>152400</xdr:colOff>
      <xdr:row>2693</xdr:row>
      <xdr:rowOff>0</xdr:rowOff>
    </xdr:to>
    <xdr:pic>
      <xdr:nvPicPr>
        <xdr:cNvPr id="659" name="Picture 658" descr="243.png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4876800" y="497643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2694</xdr:row>
      <xdr:rowOff>0</xdr:rowOff>
    </xdr:from>
    <xdr:to>
      <xdr:col>9</xdr:col>
      <xdr:colOff>152400</xdr:colOff>
      <xdr:row>2697</xdr:row>
      <xdr:rowOff>190500</xdr:rowOff>
    </xdr:to>
    <xdr:pic>
      <xdr:nvPicPr>
        <xdr:cNvPr id="660" name="Picture 659" descr="243back.png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4876800" y="498595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2689</xdr:row>
      <xdr:rowOff>0</xdr:rowOff>
    </xdr:from>
    <xdr:to>
      <xdr:col>12</xdr:col>
      <xdr:colOff>152400</xdr:colOff>
      <xdr:row>2693</xdr:row>
      <xdr:rowOff>0</xdr:rowOff>
    </xdr:to>
    <xdr:pic>
      <xdr:nvPicPr>
        <xdr:cNvPr id="661" name="Picture 660" descr="243shiny.png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6705600" y="497643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2694</xdr:row>
      <xdr:rowOff>0</xdr:rowOff>
    </xdr:from>
    <xdr:to>
      <xdr:col>12</xdr:col>
      <xdr:colOff>152400</xdr:colOff>
      <xdr:row>2697</xdr:row>
      <xdr:rowOff>190500</xdr:rowOff>
    </xdr:to>
    <xdr:pic>
      <xdr:nvPicPr>
        <xdr:cNvPr id="662" name="Picture 661" descr="243backshiny.png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6705600" y="498595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2701</xdr:row>
      <xdr:rowOff>19050</xdr:rowOff>
    </xdr:from>
    <xdr:to>
      <xdr:col>12</xdr:col>
      <xdr:colOff>600075</xdr:colOff>
      <xdr:row>2711</xdr:row>
      <xdr:rowOff>180975</xdr:rowOff>
    </xdr:to>
    <xdr:pic>
      <xdr:nvPicPr>
        <xdr:cNvPr id="663" name="Picture 662" descr="377.jpg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5819775" y="4999767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2723</xdr:row>
      <xdr:rowOff>0</xdr:rowOff>
    </xdr:from>
    <xdr:to>
      <xdr:col>9</xdr:col>
      <xdr:colOff>152400</xdr:colOff>
      <xdr:row>2727</xdr:row>
      <xdr:rowOff>0</xdr:rowOff>
    </xdr:to>
    <xdr:pic>
      <xdr:nvPicPr>
        <xdr:cNvPr id="664" name="Picture 663" descr="377.png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4876800" y="504177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2728</xdr:row>
      <xdr:rowOff>0</xdr:rowOff>
    </xdr:from>
    <xdr:to>
      <xdr:col>9</xdr:col>
      <xdr:colOff>152400</xdr:colOff>
      <xdr:row>2731</xdr:row>
      <xdr:rowOff>190500</xdr:rowOff>
    </xdr:to>
    <xdr:pic>
      <xdr:nvPicPr>
        <xdr:cNvPr id="665" name="Picture 664" descr="377back.png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4876800" y="505129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2723</xdr:row>
      <xdr:rowOff>0</xdr:rowOff>
    </xdr:from>
    <xdr:to>
      <xdr:col>12</xdr:col>
      <xdr:colOff>152400</xdr:colOff>
      <xdr:row>2727</xdr:row>
      <xdr:rowOff>0</xdr:rowOff>
    </xdr:to>
    <xdr:pic>
      <xdr:nvPicPr>
        <xdr:cNvPr id="666" name="Picture 665" descr="377shiny.png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6705600" y="504177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2728</xdr:row>
      <xdr:rowOff>0</xdr:rowOff>
    </xdr:from>
    <xdr:to>
      <xdr:col>12</xdr:col>
      <xdr:colOff>152400</xdr:colOff>
      <xdr:row>2731</xdr:row>
      <xdr:rowOff>190500</xdr:rowOff>
    </xdr:to>
    <xdr:pic>
      <xdr:nvPicPr>
        <xdr:cNvPr id="667" name="Picture 666" descr="377backshiny.png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6705600" y="505129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2733</xdr:row>
      <xdr:rowOff>19050</xdr:rowOff>
    </xdr:from>
    <xdr:to>
      <xdr:col>12</xdr:col>
      <xdr:colOff>590550</xdr:colOff>
      <xdr:row>2743</xdr:row>
      <xdr:rowOff>180975</xdr:rowOff>
    </xdr:to>
    <xdr:pic>
      <xdr:nvPicPr>
        <xdr:cNvPr id="668" name="Picture 667" descr="379.jpg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5810250" y="5061299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2755</xdr:row>
      <xdr:rowOff>0</xdr:rowOff>
    </xdr:from>
    <xdr:to>
      <xdr:col>9</xdr:col>
      <xdr:colOff>152400</xdr:colOff>
      <xdr:row>2759</xdr:row>
      <xdr:rowOff>0</xdr:rowOff>
    </xdr:to>
    <xdr:pic>
      <xdr:nvPicPr>
        <xdr:cNvPr id="669" name="Picture 668" descr="379.png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4876800" y="510330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2760</xdr:row>
      <xdr:rowOff>0</xdr:rowOff>
    </xdr:from>
    <xdr:to>
      <xdr:col>9</xdr:col>
      <xdr:colOff>152400</xdr:colOff>
      <xdr:row>2763</xdr:row>
      <xdr:rowOff>190500</xdr:rowOff>
    </xdr:to>
    <xdr:pic>
      <xdr:nvPicPr>
        <xdr:cNvPr id="670" name="Picture 669" descr="379back.png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4876800" y="511282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2755</xdr:row>
      <xdr:rowOff>0</xdr:rowOff>
    </xdr:from>
    <xdr:to>
      <xdr:col>12</xdr:col>
      <xdr:colOff>152400</xdr:colOff>
      <xdr:row>2759</xdr:row>
      <xdr:rowOff>0</xdr:rowOff>
    </xdr:to>
    <xdr:pic>
      <xdr:nvPicPr>
        <xdr:cNvPr id="671" name="Picture 670" descr="379shiny.png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6705600" y="510330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2760</xdr:row>
      <xdr:rowOff>0</xdr:rowOff>
    </xdr:from>
    <xdr:to>
      <xdr:col>12</xdr:col>
      <xdr:colOff>152400</xdr:colOff>
      <xdr:row>2763</xdr:row>
      <xdr:rowOff>190500</xdr:rowOff>
    </xdr:to>
    <xdr:pic>
      <xdr:nvPicPr>
        <xdr:cNvPr id="672" name="Picture 671" descr="379backshiny.png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6705600" y="511282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2767</xdr:row>
      <xdr:rowOff>19050</xdr:rowOff>
    </xdr:from>
    <xdr:to>
      <xdr:col>12</xdr:col>
      <xdr:colOff>590550</xdr:colOff>
      <xdr:row>2777</xdr:row>
      <xdr:rowOff>180975</xdr:rowOff>
    </xdr:to>
    <xdr:pic>
      <xdr:nvPicPr>
        <xdr:cNvPr id="673" name="Picture 672" descr="464.jpg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5810250" y="5126640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2789</xdr:row>
      <xdr:rowOff>0</xdr:rowOff>
    </xdr:from>
    <xdr:to>
      <xdr:col>8</xdr:col>
      <xdr:colOff>152400</xdr:colOff>
      <xdr:row>2793</xdr:row>
      <xdr:rowOff>0</xdr:rowOff>
    </xdr:to>
    <xdr:pic>
      <xdr:nvPicPr>
        <xdr:cNvPr id="674" name="Picture 673" descr="464.png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4267200" y="516864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2789</xdr:row>
      <xdr:rowOff>0</xdr:rowOff>
    </xdr:from>
    <xdr:to>
      <xdr:col>10</xdr:col>
      <xdr:colOff>152400</xdr:colOff>
      <xdr:row>2793</xdr:row>
      <xdr:rowOff>0</xdr:rowOff>
    </xdr:to>
    <xdr:pic>
      <xdr:nvPicPr>
        <xdr:cNvPr id="675" name="Picture 674" descr="464fem.png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5486400" y="516864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2789</xdr:row>
      <xdr:rowOff>0</xdr:rowOff>
    </xdr:from>
    <xdr:to>
      <xdr:col>12</xdr:col>
      <xdr:colOff>152400</xdr:colOff>
      <xdr:row>2793</xdr:row>
      <xdr:rowOff>0</xdr:rowOff>
    </xdr:to>
    <xdr:pic>
      <xdr:nvPicPr>
        <xdr:cNvPr id="676" name="Picture 675" descr="464shiny.png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6705600" y="516864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2794</xdr:row>
      <xdr:rowOff>0</xdr:rowOff>
    </xdr:from>
    <xdr:to>
      <xdr:col>8</xdr:col>
      <xdr:colOff>152400</xdr:colOff>
      <xdr:row>2797</xdr:row>
      <xdr:rowOff>190500</xdr:rowOff>
    </xdr:to>
    <xdr:pic>
      <xdr:nvPicPr>
        <xdr:cNvPr id="677" name="Picture 676" descr="464back.png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4267200" y="517817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2794</xdr:row>
      <xdr:rowOff>0</xdr:rowOff>
    </xdr:from>
    <xdr:to>
      <xdr:col>10</xdr:col>
      <xdr:colOff>152400</xdr:colOff>
      <xdr:row>2797</xdr:row>
      <xdr:rowOff>190500</xdr:rowOff>
    </xdr:to>
    <xdr:pic>
      <xdr:nvPicPr>
        <xdr:cNvPr id="678" name="Picture 677" descr="464backfem.png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5486400" y="517817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2794</xdr:row>
      <xdr:rowOff>0</xdr:rowOff>
    </xdr:from>
    <xdr:to>
      <xdr:col>12</xdr:col>
      <xdr:colOff>152400</xdr:colOff>
      <xdr:row>2797</xdr:row>
      <xdr:rowOff>190500</xdr:rowOff>
    </xdr:to>
    <xdr:pic>
      <xdr:nvPicPr>
        <xdr:cNvPr id="679" name="Picture 678" descr="464backshiny.png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6705600" y="517817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3061</xdr:row>
      <xdr:rowOff>19050</xdr:rowOff>
    </xdr:from>
    <xdr:to>
      <xdr:col>12</xdr:col>
      <xdr:colOff>590550</xdr:colOff>
      <xdr:row>3071</xdr:row>
      <xdr:rowOff>180975</xdr:rowOff>
    </xdr:to>
    <xdr:pic>
      <xdr:nvPicPr>
        <xdr:cNvPr id="680" name="Picture 679" descr="254.jpg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5810250" y="5691854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3083</xdr:row>
      <xdr:rowOff>0</xdr:rowOff>
    </xdr:from>
    <xdr:to>
      <xdr:col>8</xdr:col>
      <xdr:colOff>152400</xdr:colOff>
      <xdr:row>3087</xdr:row>
      <xdr:rowOff>0</xdr:rowOff>
    </xdr:to>
    <xdr:pic>
      <xdr:nvPicPr>
        <xdr:cNvPr id="681" name="Picture 680" descr="254.png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4267200" y="573385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3083</xdr:row>
      <xdr:rowOff>0</xdr:rowOff>
    </xdr:from>
    <xdr:to>
      <xdr:col>10</xdr:col>
      <xdr:colOff>152400</xdr:colOff>
      <xdr:row>3087</xdr:row>
      <xdr:rowOff>0</xdr:rowOff>
    </xdr:to>
    <xdr:pic>
      <xdr:nvPicPr>
        <xdr:cNvPr id="682" name="Picture 681" descr="254.png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5486400" y="573385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3088</xdr:row>
      <xdr:rowOff>0</xdr:rowOff>
    </xdr:from>
    <xdr:to>
      <xdr:col>8</xdr:col>
      <xdr:colOff>152400</xdr:colOff>
      <xdr:row>3091</xdr:row>
      <xdr:rowOff>190500</xdr:rowOff>
    </xdr:to>
    <xdr:pic>
      <xdr:nvPicPr>
        <xdr:cNvPr id="683" name="Picture 682" descr="254back.png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4267200" y="574338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3088</xdr:row>
      <xdr:rowOff>0</xdr:rowOff>
    </xdr:from>
    <xdr:to>
      <xdr:col>10</xdr:col>
      <xdr:colOff>152400</xdr:colOff>
      <xdr:row>3091</xdr:row>
      <xdr:rowOff>190500</xdr:rowOff>
    </xdr:to>
    <xdr:pic>
      <xdr:nvPicPr>
        <xdr:cNvPr id="684" name="Picture 683" descr="254back.png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5486400" y="574338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3083</xdr:row>
      <xdr:rowOff>0</xdr:rowOff>
    </xdr:from>
    <xdr:to>
      <xdr:col>12</xdr:col>
      <xdr:colOff>152400</xdr:colOff>
      <xdr:row>3087</xdr:row>
      <xdr:rowOff>0</xdr:rowOff>
    </xdr:to>
    <xdr:pic>
      <xdr:nvPicPr>
        <xdr:cNvPr id="685" name="Picture 684" descr="254shiny.png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6705600" y="573385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3088</xdr:row>
      <xdr:rowOff>0</xdr:rowOff>
    </xdr:from>
    <xdr:to>
      <xdr:col>12</xdr:col>
      <xdr:colOff>152400</xdr:colOff>
      <xdr:row>3091</xdr:row>
      <xdr:rowOff>190500</xdr:rowOff>
    </xdr:to>
    <xdr:pic>
      <xdr:nvPicPr>
        <xdr:cNvPr id="686" name="Picture 685" descr="254backshiny.png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6705600" y="574338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3125</xdr:row>
      <xdr:rowOff>19050</xdr:rowOff>
    </xdr:from>
    <xdr:to>
      <xdr:col>12</xdr:col>
      <xdr:colOff>590550</xdr:colOff>
      <xdr:row>3135</xdr:row>
      <xdr:rowOff>180975</xdr:rowOff>
    </xdr:to>
    <xdr:pic>
      <xdr:nvPicPr>
        <xdr:cNvPr id="687" name="Picture 686" descr="123.jpg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5810250" y="5814917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3147</xdr:row>
      <xdr:rowOff>0</xdr:rowOff>
    </xdr:from>
    <xdr:to>
      <xdr:col>8</xdr:col>
      <xdr:colOff>152400</xdr:colOff>
      <xdr:row>3151</xdr:row>
      <xdr:rowOff>0</xdr:rowOff>
    </xdr:to>
    <xdr:pic>
      <xdr:nvPicPr>
        <xdr:cNvPr id="688" name="Picture 687" descr="123.png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4267200" y="585692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3147</xdr:row>
      <xdr:rowOff>0</xdr:rowOff>
    </xdr:from>
    <xdr:to>
      <xdr:col>10</xdr:col>
      <xdr:colOff>152400</xdr:colOff>
      <xdr:row>3151</xdr:row>
      <xdr:rowOff>0</xdr:rowOff>
    </xdr:to>
    <xdr:pic>
      <xdr:nvPicPr>
        <xdr:cNvPr id="689" name="Picture 688" descr="123fem.png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5486400" y="585692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3147</xdr:row>
      <xdr:rowOff>0</xdr:rowOff>
    </xdr:from>
    <xdr:to>
      <xdr:col>12</xdr:col>
      <xdr:colOff>152400</xdr:colOff>
      <xdr:row>3151</xdr:row>
      <xdr:rowOff>0</xdr:rowOff>
    </xdr:to>
    <xdr:pic>
      <xdr:nvPicPr>
        <xdr:cNvPr id="690" name="Picture 689" descr="123shiny.png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6705600" y="585692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3152</xdr:row>
      <xdr:rowOff>0</xdr:rowOff>
    </xdr:from>
    <xdr:to>
      <xdr:col>8</xdr:col>
      <xdr:colOff>152400</xdr:colOff>
      <xdr:row>3155</xdr:row>
      <xdr:rowOff>190500</xdr:rowOff>
    </xdr:to>
    <xdr:pic>
      <xdr:nvPicPr>
        <xdr:cNvPr id="691" name="Picture 690" descr="123back.png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4267200" y="586644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3152</xdr:row>
      <xdr:rowOff>0</xdr:rowOff>
    </xdr:from>
    <xdr:to>
      <xdr:col>10</xdr:col>
      <xdr:colOff>152400</xdr:colOff>
      <xdr:row>3155</xdr:row>
      <xdr:rowOff>190500</xdr:rowOff>
    </xdr:to>
    <xdr:pic>
      <xdr:nvPicPr>
        <xdr:cNvPr id="692" name="Picture 691" descr="123backfem.png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5486400" y="586644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3152</xdr:row>
      <xdr:rowOff>0</xdr:rowOff>
    </xdr:from>
    <xdr:to>
      <xdr:col>12</xdr:col>
      <xdr:colOff>152400</xdr:colOff>
      <xdr:row>3155</xdr:row>
      <xdr:rowOff>190500</xdr:rowOff>
    </xdr:to>
    <xdr:pic>
      <xdr:nvPicPr>
        <xdr:cNvPr id="693" name="Picture 692" descr="123backshiny.png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6705600" y="586644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3227</xdr:row>
      <xdr:rowOff>19050</xdr:rowOff>
    </xdr:from>
    <xdr:to>
      <xdr:col>12</xdr:col>
      <xdr:colOff>590550</xdr:colOff>
      <xdr:row>3237</xdr:row>
      <xdr:rowOff>180975</xdr:rowOff>
    </xdr:to>
    <xdr:pic>
      <xdr:nvPicPr>
        <xdr:cNvPr id="694" name="Picture 693" descr="080.jpg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5810250" y="5945600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3249</xdr:row>
      <xdr:rowOff>0</xdr:rowOff>
    </xdr:from>
    <xdr:to>
      <xdr:col>8</xdr:col>
      <xdr:colOff>152400</xdr:colOff>
      <xdr:row>3253</xdr:row>
      <xdr:rowOff>0</xdr:rowOff>
    </xdr:to>
    <xdr:pic>
      <xdr:nvPicPr>
        <xdr:cNvPr id="695" name="Picture 694" descr="80.png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4267200" y="5987605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3249</xdr:row>
      <xdr:rowOff>0</xdr:rowOff>
    </xdr:from>
    <xdr:to>
      <xdr:col>10</xdr:col>
      <xdr:colOff>152400</xdr:colOff>
      <xdr:row>3253</xdr:row>
      <xdr:rowOff>0</xdr:rowOff>
    </xdr:to>
    <xdr:pic>
      <xdr:nvPicPr>
        <xdr:cNvPr id="696" name="Picture 695" descr="80.png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5486400" y="5987605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3254</xdr:row>
      <xdr:rowOff>0</xdr:rowOff>
    </xdr:from>
    <xdr:to>
      <xdr:col>8</xdr:col>
      <xdr:colOff>152400</xdr:colOff>
      <xdr:row>3257</xdr:row>
      <xdr:rowOff>190500</xdr:rowOff>
    </xdr:to>
    <xdr:pic>
      <xdr:nvPicPr>
        <xdr:cNvPr id="697" name="Picture 696" descr="80back.png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4267200" y="5997130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3254</xdr:row>
      <xdr:rowOff>0</xdr:rowOff>
    </xdr:from>
    <xdr:to>
      <xdr:col>10</xdr:col>
      <xdr:colOff>152400</xdr:colOff>
      <xdr:row>3257</xdr:row>
      <xdr:rowOff>190500</xdr:rowOff>
    </xdr:to>
    <xdr:pic>
      <xdr:nvPicPr>
        <xdr:cNvPr id="698" name="Picture 697" descr="80back.png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5486400" y="5997130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3249</xdr:row>
      <xdr:rowOff>0</xdr:rowOff>
    </xdr:from>
    <xdr:to>
      <xdr:col>12</xdr:col>
      <xdr:colOff>152400</xdr:colOff>
      <xdr:row>3253</xdr:row>
      <xdr:rowOff>0</xdr:rowOff>
    </xdr:to>
    <xdr:pic>
      <xdr:nvPicPr>
        <xdr:cNvPr id="699" name="Picture 698" descr="80shiny.png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6705600" y="5987605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3254</xdr:row>
      <xdr:rowOff>0</xdr:rowOff>
    </xdr:from>
    <xdr:to>
      <xdr:col>12</xdr:col>
      <xdr:colOff>152400</xdr:colOff>
      <xdr:row>3257</xdr:row>
      <xdr:rowOff>190500</xdr:rowOff>
    </xdr:to>
    <xdr:pic>
      <xdr:nvPicPr>
        <xdr:cNvPr id="700" name="Picture 699" descr="80backshiny.png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6705600" y="5997130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3329</xdr:row>
      <xdr:rowOff>19050</xdr:rowOff>
    </xdr:from>
    <xdr:to>
      <xdr:col>12</xdr:col>
      <xdr:colOff>590550</xdr:colOff>
      <xdr:row>3339</xdr:row>
      <xdr:rowOff>180975</xdr:rowOff>
    </xdr:to>
    <xdr:pic>
      <xdr:nvPicPr>
        <xdr:cNvPr id="701" name="Picture 700" descr="442.jpg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810250" y="6141624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3351</xdr:row>
      <xdr:rowOff>0</xdr:rowOff>
    </xdr:from>
    <xdr:to>
      <xdr:col>8</xdr:col>
      <xdr:colOff>152400</xdr:colOff>
      <xdr:row>3355</xdr:row>
      <xdr:rowOff>0</xdr:rowOff>
    </xdr:to>
    <xdr:pic>
      <xdr:nvPicPr>
        <xdr:cNvPr id="702" name="Picture 701" descr="442.png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4267200" y="618363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3351</xdr:row>
      <xdr:rowOff>0</xdr:rowOff>
    </xdr:from>
    <xdr:to>
      <xdr:col>10</xdr:col>
      <xdr:colOff>152400</xdr:colOff>
      <xdr:row>3355</xdr:row>
      <xdr:rowOff>0</xdr:rowOff>
    </xdr:to>
    <xdr:pic>
      <xdr:nvPicPr>
        <xdr:cNvPr id="703" name="Picture 702" descr="442.png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5486400" y="618363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3356</xdr:row>
      <xdr:rowOff>0</xdr:rowOff>
    </xdr:from>
    <xdr:to>
      <xdr:col>8</xdr:col>
      <xdr:colOff>152400</xdr:colOff>
      <xdr:row>3359</xdr:row>
      <xdr:rowOff>190500</xdr:rowOff>
    </xdr:to>
    <xdr:pic>
      <xdr:nvPicPr>
        <xdr:cNvPr id="704" name="Picture 703" descr="442back.png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4267200" y="619315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3356</xdr:row>
      <xdr:rowOff>0</xdr:rowOff>
    </xdr:from>
    <xdr:to>
      <xdr:col>10</xdr:col>
      <xdr:colOff>152400</xdr:colOff>
      <xdr:row>3359</xdr:row>
      <xdr:rowOff>190500</xdr:rowOff>
    </xdr:to>
    <xdr:pic>
      <xdr:nvPicPr>
        <xdr:cNvPr id="705" name="Picture 704" descr="442back.png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5486400" y="619315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3351</xdr:row>
      <xdr:rowOff>0</xdr:rowOff>
    </xdr:from>
    <xdr:to>
      <xdr:col>12</xdr:col>
      <xdr:colOff>152400</xdr:colOff>
      <xdr:row>3355</xdr:row>
      <xdr:rowOff>0</xdr:rowOff>
    </xdr:to>
    <xdr:pic>
      <xdr:nvPicPr>
        <xdr:cNvPr id="706" name="Picture 705" descr="442shiny.png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6705600" y="618363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12</xdr:col>
      <xdr:colOff>152400</xdr:colOff>
      <xdr:row>3359</xdr:row>
      <xdr:rowOff>190500</xdr:rowOff>
    </xdr:to>
    <xdr:pic>
      <xdr:nvPicPr>
        <xdr:cNvPr id="707" name="Picture 706" descr="442backshiny.png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6705600" y="619315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3431</xdr:row>
      <xdr:rowOff>19050</xdr:rowOff>
    </xdr:from>
    <xdr:to>
      <xdr:col>12</xdr:col>
      <xdr:colOff>590550</xdr:colOff>
      <xdr:row>3441</xdr:row>
      <xdr:rowOff>180975</xdr:rowOff>
    </xdr:to>
    <xdr:pic>
      <xdr:nvPicPr>
        <xdr:cNvPr id="708" name="Picture 707" descr="208.jpg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5810250" y="6272307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3453</xdr:row>
      <xdr:rowOff>0</xdr:rowOff>
    </xdr:from>
    <xdr:to>
      <xdr:col>8</xdr:col>
      <xdr:colOff>152400</xdr:colOff>
      <xdr:row>3457</xdr:row>
      <xdr:rowOff>0</xdr:rowOff>
    </xdr:to>
    <xdr:pic>
      <xdr:nvPicPr>
        <xdr:cNvPr id="709" name="Picture 708" descr="208.png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4267200" y="631431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3453</xdr:row>
      <xdr:rowOff>0</xdr:rowOff>
    </xdr:from>
    <xdr:to>
      <xdr:col>10</xdr:col>
      <xdr:colOff>152400</xdr:colOff>
      <xdr:row>3457</xdr:row>
      <xdr:rowOff>0</xdr:rowOff>
    </xdr:to>
    <xdr:pic>
      <xdr:nvPicPr>
        <xdr:cNvPr id="710" name="Picture 709" descr="208fem.png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5486400" y="631431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3453</xdr:row>
      <xdr:rowOff>0</xdr:rowOff>
    </xdr:from>
    <xdr:to>
      <xdr:col>12</xdr:col>
      <xdr:colOff>152400</xdr:colOff>
      <xdr:row>3457</xdr:row>
      <xdr:rowOff>0</xdr:rowOff>
    </xdr:to>
    <xdr:pic>
      <xdr:nvPicPr>
        <xdr:cNvPr id="711" name="Picture 710" descr="208shiny.png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6705600" y="631431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3458</xdr:row>
      <xdr:rowOff>0</xdr:rowOff>
    </xdr:from>
    <xdr:to>
      <xdr:col>8</xdr:col>
      <xdr:colOff>152400</xdr:colOff>
      <xdr:row>3461</xdr:row>
      <xdr:rowOff>190500</xdr:rowOff>
    </xdr:to>
    <xdr:pic>
      <xdr:nvPicPr>
        <xdr:cNvPr id="712" name="Picture 711" descr="208back.png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4267200" y="632383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3458</xdr:row>
      <xdr:rowOff>0</xdr:rowOff>
    </xdr:from>
    <xdr:to>
      <xdr:col>10</xdr:col>
      <xdr:colOff>152400</xdr:colOff>
      <xdr:row>3461</xdr:row>
      <xdr:rowOff>190500</xdr:rowOff>
    </xdr:to>
    <xdr:pic>
      <xdr:nvPicPr>
        <xdr:cNvPr id="713" name="Picture 712" descr="208backfem.png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5486400" y="632383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3458</xdr:row>
      <xdr:rowOff>0</xdr:rowOff>
    </xdr:from>
    <xdr:to>
      <xdr:col>12</xdr:col>
      <xdr:colOff>152400</xdr:colOff>
      <xdr:row>3461</xdr:row>
      <xdr:rowOff>190500</xdr:rowOff>
    </xdr:to>
    <xdr:pic>
      <xdr:nvPicPr>
        <xdr:cNvPr id="714" name="Picture 713" descr="208backshiny.png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6705600" y="632383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3531</xdr:row>
      <xdr:rowOff>19050</xdr:rowOff>
    </xdr:from>
    <xdr:to>
      <xdr:col>12</xdr:col>
      <xdr:colOff>590550</xdr:colOff>
      <xdr:row>3541</xdr:row>
      <xdr:rowOff>180975</xdr:rowOff>
    </xdr:to>
    <xdr:pic>
      <xdr:nvPicPr>
        <xdr:cNvPr id="715" name="Picture 714" descr="277.jpg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5810250" y="6464522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3553</xdr:row>
      <xdr:rowOff>0</xdr:rowOff>
    </xdr:from>
    <xdr:to>
      <xdr:col>8</xdr:col>
      <xdr:colOff>152400</xdr:colOff>
      <xdr:row>3557</xdr:row>
      <xdr:rowOff>0</xdr:rowOff>
    </xdr:to>
    <xdr:pic>
      <xdr:nvPicPr>
        <xdr:cNvPr id="716" name="Picture 715" descr="277.png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4267200" y="650652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3553</xdr:row>
      <xdr:rowOff>0</xdr:rowOff>
    </xdr:from>
    <xdr:to>
      <xdr:col>10</xdr:col>
      <xdr:colOff>152400</xdr:colOff>
      <xdr:row>3557</xdr:row>
      <xdr:rowOff>0</xdr:rowOff>
    </xdr:to>
    <xdr:pic>
      <xdr:nvPicPr>
        <xdr:cNvPr id="717" name="Picture 716" descr="277.png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5486400" y="650652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3558</xdr:row>
      <xdr:rowOff>0</xdr:rowOff>
    </xdr:from>
    <xdr:to>
      <xdr:col>8</xdr:col>
      <xdr:colOff>152400</xdr:colOff>
      <xdr:row>3561</xdr:row>
      <xdr:rowOff>190500</xdr:rowOff>
    </xdr:to>
    <xdr:pic>
      <xdr:nvPicPr>
        <xdr:cNvPr id="718" name="Picture 717" descr="277back.png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4267200" y="651605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3558</xdr:row>
      <xdr:rowOff>0</xdr:rowOff>
    </xdr:from>
    <xdr:to>
      <xdr:col>10</xdr:col>
      <xdr:colOff>152400</xdr:colOff>
      <xdr:row>3561</xdr:row>
      <xdr:rowOff>190500</xdr:rowOff>
    </xdr:to>
    <xdr:pic>
      <xdr:nvPicPr>
        <xdr:cNvPr id="719" name="Picture 718" descr="277back.png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5486400" y="651605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3553</xdr:row>
      <xdr:rowOff>0</xdr:rowOff>
    </xdr:from>
    <xdr:to>
      <xdr:col>12</xdr:col>
      <xdr:colOff>152400</xdr:colOff>
      <xdr:row>3557</xdr:row>
      <xdr:rowOff>0</xdr:rowOff>
    </xdr:to>
    <xdr:pic>
      <xdr:nvPicPr>
        <xdr:cNvPr id="720" name="Picture 719" descr="277shiny.png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6705600" y="650652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3558</xdr:row>
      <xdr:rowOff>0</xdr:rowOff>
    </xdr:from>
    <xdr:to>
      <xdr:col>12</xdr:col>
      <xdr:colOff>152400</xdr:colOff>
      <xdr:row>3561</xdr:row>
      <xdr:rowOff>190500</xdr:rowOff>
    </xdr:to>
    <xdr:pic>
      <xdr:nvPicPr>
        <xdr:cNvPr id="721" name="Picture 720" descr="277backshiny.png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6705600" y="651605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3565</xdr:row>
      <xdr:rowOff>19050</xdr:rowOff>
    </xdr:from>
    <xdr:to>
      <xdr:col>12</xdr:col>
      <xdr:colOff>600075</xdr:colOff>
      <xdr:row>3575</xdr:row>
      <xdr:rowOff>180975</xdr:rowOff>
    </xdr:to>
    <xdr:pic>
      <xdr:nvPicPr>
        <xdr:cNvPr id="722" name="Picture 721" descr="465.jpg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5819775" y="6529863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3587</xdr:row>
      <xdr:rowOff>0</xdr:rowOff>
    </xdr:from>
    <xdr:to>
      <xdr:col>8</xdr:col>
      <xdr:colOff>152400</xdr:colOff>
      <xdr:row>3591</xdr:row>
      <xdr:rowOff>0</xdr:rowOff>
    </xdr:to>
    <xdr:pic>
      <xdr:nvPicPr>
        <xdr:cNvPr id="723" name="Picture 722" descr="465.png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4267200" y="657186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3587</xdr:row>
      <xdr:rowOff>0</xdr:rowOff>
    </xdr:from>
    <xdr:to>
      <xdr:col>10</xdr:col>
      <xdr:colOff>152400</xdr:colOff>
      <xdr:row>3591</xdr:row>
      <xdr:rowOff>0</xdr:rowOff>
    </xdr:to>
    <xdr:pic>
      <xdr:nvPicPr>
        <xdr:cNvPr id="724" name="Picture 723" descr="465fem.png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5486400" y="657186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3587</xdr:row>
      <xdr:rowOff>0</xdr:rowOff>
    </xdr:from>
    <xdr:to>
      <xdr:col>12</xdr:col>
      <xdr:colOff>152400</xdr:colOff>
      <xdr:row>3591</xdr:row>
      <xdr:rowOff>0</xdr:rowOff>
    </xdr:to>
    <xdr:pic>
      <xdr:nvPicPr>
        <xdr:cNvPr id="725" name="Picture 724" descr="465shiny.png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6705600" y="657186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3592</xdr:row>
      <xdr:rowOff>0</xdr:rowOff>
    </xdr:from>
    <xdr:to>
      <xdr:col>8</xdr:col>
      <xdr:colOff>152400</xdr:colOff>
      <xdr:row>3595</xdr:row>
      <xdr:rowOff>190500</xdr:rowOff>
    </xdr:to>
    <xdr:pic>
      <xdr:nvPicPr>
        <xdr:cNvPr id="726" name="Picture 725" descr="465back.png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4267200" y="658139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3592</xdr:row>
      <xdr:rowOff>0</xdr:rowOff>
    </xdr:from>
    <xdr:to>
      <xdr:col>10</xdr:col>
      <xdr:colOff>152400</xdr:colOff>
      <xdr:row>3595</xdr:row>
      <xdr:rowOff>190500</xdr:rowOff>
    </xdr:to>
    <xdr:pic>
      <xdr:nvPicPr>
        <xdr:cNvPr id="727" name="Picture 726" descr="465backfem.png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5486400" y="658139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3592</xdr:row>
      <xdr:rowOff>0</xdr:rowOff>
    </xdr:from>
    <xdr:to>
      <xdr:col>12</xdr:col>
      <xdr:colOff>152400</xdr:colOff>
      <xdr:row>3595</xdr:row>
      <xdr:rowOff>190500</xdr:rowOff>
    </xdr:to>
    <xdr:pic>
      <xdr:nvPicPr>
        <xdr:cNvPr id="728" name="Picture 727" descr="465backshiny.png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6705600" y="658139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3665</xdr:row>
      <xdr:rowOff>19050</xdr:rowOff>
    </xdr:from>
    <xdr:to>
      <xdr:col>12</xdr:col>
      <xdr:colOff>590550</xdr:colOff>
      <xdr:row>3675</xdr:row>
      <xdr:rowOff>180975</xdr:rowOff>
    </xdr:to>
    <xdr:pic>
      <xdr:nvPicPr>
        <xdr:cNvPr id="729" name="Picture 728" descr="389.jpg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5810250" y="6722078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3687</xdr:row>
      <xdr:rowOff>0</xdr:rowOff>
    </xdr:from>
    <xdr:to>
      <xdr:col>8</xdr:col>
      <xdr:colOff>152400</xdr:colOff>
      <xdr:row>3691</xdr:row>
      <xdr:rowOff>0</xdr:rowOff>
    </xdr:to>
    <xdr:pic>
      <xdr:nvPicPr>
        <xdr:cNvPr id="730" name="Picture 729" descr="389.png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4267200" y="676408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3687</xdr:row>
      <xdr:rowOff>0</xdr:rowOff>
    </xdr:from>
    <xdr:to>
      <xdr:col>10</xdr:col>
      <xdr:colOff>152400</xdr:colOff>
      <xdr:row>3691</xdr:row>
      <xdr:rowOff>0</xdr:rowOff>
    </xdr:to>
    <xdr:pic>
      <xdr:nvPicPr>
        <xdr:cNvPr id="731" name="Picture 730" descr="389.png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5486400" y="676408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3692</xdr:row>
      <xdr:rowOff>0</xdr:rowOff>
    </xdr:from>
    <xdr:to>
      <xdr:col>8</xdr:col>
      <xdr:colOff>152400</xdr:colOff>
      <xdr:row>3695</xdr:row>
      <xdr:rowOff>190500</xdr:rowOff>
    </xdr:to>
    <xdr:pic>
      <xdr:nvPicPr>
        <xdr:cNvPr id="732" name="Picture 731" descr="389back.png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4267200" y="677360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3692</xdr:row>
      <xdr:rowOff>0</xdr:rowOff>
    </xdr:from>
    <xdr:to>
      <xdr:col>10</xdr:col>
      <xdr:colOff>152400</xdr:colOff>
      <xdr:row>3695</xdr:row>
      <xdr:rowOff>190500</xdr:rowOff>
    </xdr:to>
    <xdr:pic>
      <xdr:nvPicPr>
        <xdr:cNvPr id="733" name="Picture 732" descr="389back.png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5486400" y="677360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3687</xdr:row>
      <xdr:rowOff>0</xdr:rowOff>
    </xdr:from>
    <xdr:to>
      <xdr:col>12</xdr:col>
      <xdr:colOff>152400</xdr:colOff>
      <xdr:row>3691</xdr:row>
      <xdr:rowOff>0</xdr:rowOff>
    </xdr:to>
    <xdr:pic>
      <xdr:nvPicPr>
        <xdr:cNvPr id="734" name="Picture 733" descr="389shiny.png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6705600" y="676408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3692</xdr:row>
      <xdr:rowOff>0</xdr:rowOff>
    </xdr:from>
    <xdr:to>
      <xdr:col>12</xdr:col>
      <xdr:colOff>152400</xdr:colOff>
      <xdr:row>3695</xdr:row>
      <xdr:rowOff>190500</xdr:rowOff>
    </xdr:to>
    <xdr:pic>
      <xdr:nvPicPr>
        <xdr:cNvPr id="735" name="Picture 734" descr="389backshiny.png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6705600" y="677360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3699</xdr:row>
      <xdr:rowOff>19050</xdr:rowOff>
    </xdr:from>
    <xdr:to>
      <xdr:col>12</xdr:col>
      <xdr:colOff>590550</xdr:colOff>
      <xdr:row>3709</xdr:row>
      <xdr:rowOff>180975</xdr:rowOff>
    </xdr:to>
    <xdr:pic>
      <xdr:nvPicPr>
        <xdr:cNvPr id="736" name="Picture 735" descr="454.jpg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5810250" y="6787419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3721</xdr:row>
      <xdr:rowOff>0</xdr:rowOff>
    </xdr:from>
    <xdr:to>
      <xdr:col>8</xdr:col>
      <xdr:colOff>152400</xdr:colOff>
      <xdr:row>3725</xdr:row>
      <xdr:rowOff>0</xdr:rowOff>
    </xdr:to>
    <xdr:pic>
      <xdr:nvPicPr>
        <xdr:cNvPr id="737" name="Picture 736" descr="454.png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4267200" y="682942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3721</xdr:row>
      <xdr:rowOff>0</xdr:rowOff>
    </xdr:from>
    <xdr:to>
      <xdr:col>10</xdr:col>
      <xdr:colOff>152400</xdr:colOff>
      <xdr:row>3725</xdr:row>
      <xdr:rowOff>0</xdr:rowOff>
    </xdr:to>
    <xdr:pic>
      <xdr:nvPicPr>
        <xdr:cNvPr id="738" name="Picture 737" descr="454fem.png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5486400" y="682942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3721</xdr:row>
      <xdr:rowOff>0</xdr:rowOff>
    </xdr:from>
    <xdr:to>
      <xdr:col>12</xdr:col>
      <xdr:colOff>152400</xdr:colOff>
      <xdr:row>3725</xdr:row>
      <xdr:rowOff>0</xdr:rowOff>
    </xdr:to>
    <xdr:pic>
      <xdr:nvPicPr>
        <xdr:cNvPr id="739" name="Picture 738" descr="454shiny.png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6705600" y="682942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3726</xdr:row>
      <xdr:rowOff>0</xdr:rowOff>
    </xdr:from>
    <xdr:to>
      <xdr:col>8</xdr:col>
      <xdr:colOff>152400</xdr:colOff>
      <xdr:row>3729</xdr:row>
      <xdr:rowOff>190500</xdr:rowOff>
    </xdr:to>
    <xdr:pic>
      <xdr:nvPicPr>
        <xdr:cNvPr id="740" name="Picture 739" descr="454back.png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4267200" y="683895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3726</xdr:row>
      <xdr:rowOff>0</xdr:rowOff>
    </xdr:from>
    <xdr:to>
      <xdr:col>10</xdr:col>
      <xdr:colOff>152400</xdr:colOff>
      <xdr:row>3729</xdr:row>
      <xdr:rowOff>190500</xdr:rowOff>
    </xdr:to>
    <xdr:pic>
      <xdr:nvPicPr>
        <xdr:cNvPr id="741" name="Picture 740" descr="454backfem.png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5486400" y="683895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3726</xdr:row>
      <xdr:rowOff>0</xdr:rowOff>
    </xdr:from>
    <xdr:to>
      <xdr:col>12</xdr:col>
      <xdr:colOff>152400</xdr:colOff>
      <xdr:row>3729</xdr:row>
      <xdr:rowOff>190500</xdr:rowOff>
    </xdr:to>
    <xdr:pic>
      <xdr:nvPicPr>
        <xdr:cNvPr id="742" name="Picture 741" descr="454backshiny.png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6705600" y="6838950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3767</xdr:row>
      <xdr:rowOff>19050</xdr:rowOff>
    </xdr:from>
    <xdr:to>
      <xdr:col>12</xdr:col>
      <xdr:colOff>590550</xdr:colOff>
      <xdr:row>3777</xdr:row>
      <xdr:rowOff>180975</xdr:rowOff>
    </xdr:to>
    <xdr:pic>
      <xdr:nvPicPr>
        <xdr:cNvPr id="743" name="Picture 742" descr="197.jpg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5810250" y="6918102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3789</xdr:row>
      <xdr:rowOff>0</xdr:rowOff>
    </xdr:from>
    <xdr:to>
      <xdr:col>8</xdr:col>
      <xdr:colOff>152400</xdr:colOff>
      <xdr:row>3793</xdr:row>
      <xdr:rowOff>0</xdr:rowOff>
    </xdr:to>
    <xdr:pic>
      <xdr:nvPicPr>
        <xdr:cNvPr id="744" name="Picture 743" descr="197.png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4267200" y="696010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3789</xdr:row>
      <xdr:rowOff>0</xdr:rowOff>
    </xdr:from>
    <xdr:to>
      <xdr:col>10</xdr:col>
      <xdr:colOff>152400</xdr:colOff>
      <xdr:row>3793</xdr:row>
      <xdr:rowOff>0</xdr:rowOff>
    </xdr:to>
    <xdr:pic>
      <xdr:nvPicPr>
        <xdr:cNvPr id="745" name="Picture 744" descr="197.png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5486400" y="696010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3794</xdr:row>
      <xdr:rowOff>0</xdr:rowOff>
    </xdr:from>
    <xdr:to>
      <xdr:col>8</xdr:col>
      <xdr:colOff>152400</xdr:colOff>
      <xdr:row>3797</xdr:row>
      <xdr:rowOff>190500</xdr:rowOff>
    </xdr:to>
    <xdr:pic>
      <xdr:nvPicPr>
        <xdr:cNvPr id="746" name="Picture 745" descr="197back.png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4267200" y="696963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3794</xdr:row>
      <xdr:rowOff>0</xdr:rowOff>
    </xdr:from>
    <xdr:to>
      <xdr:col>10</xdr:col>
      <xdr:colOff>152400</xdr:colOff>
      <xdr:row>3797</xdr:row>
      <xdr:rowOff>190500</xdr:rowOff>
    </xdr:to>
    <xdr:pic>
      <xdr:nvPicPr>
        <xdr:cNvPr id="747" name="Picture 746" descr="197back.png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5486400" y="696963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3789</xdr:row>
      <xdr:rowOff>0</xdr:rowOff>
    </xdr:from>
    <xdr:to>
      <xdr:col>12</xdr:col>
      <xdr:colOff>152400</xdr:colOff>
      <xdr:row>3793</xdr:row>
      <xdr:rowOff>0</xdr:rowOff>
    </xdr:to>
    <xdr:pic>
      <xdr:nvPicPr>
        <xdr:cNvPr id="748" name="Picture 747" descr="197shiny.png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6705600" y="6960108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3794</xdr:row>
      <xdr:rowOff>0</xdr:rowOff>
    </xdr:from>
    <xdr:to>
      <xdr:col>12</xdr:col>
      <xdr:colOff>152400</xdr:colOff>
      <xdr:row>3797</xdr:row>
      <xdr:rowOff>190500</xdr:rowOff>
    </xdr:to>
    <xdr:pic>
      <xdr:nvPicPr>
        <xdr:cNvPr id="749" name="Picture 748" descr="197backshiny.png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6705600" y="6969633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3801</xdr:row>
      <xdr:rowOff>19050</xdr:rowOff>
    </xdr:from>
    <xdr:to>
      <xdr:col>12</xdr:col>
      <xdr:colOff>590550</xdr:colOff>
      <xdr:row>3811</xdr:row>
      <xdr:rowOff>180975</xdr:rowOff>
    </xdr:to>
    <xdr:pic>
      <xdr:nvPicPr>
        <xdr:cNvPr id="750" name="Picture 749" descr="480.jpg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5810250" y="6983444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3823</xdr:row>
      <xdr:rowOff>0</xdr:rowOff>
    </xdr:from>
    <xdr:to>
      <xdr:col>9</xdr:col>
      <xdr:colOff>152400</xdr:colOff>
      <xdr:row>3827</xdr:row>
      <xdr:rowOff>0</xdr:rowOff>
    </xdr:to>
    <xdr:pic>
      <xdr:nvPicPr>
        <xdr:cNvPr id="751" name="Picture 750" descr="480.png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4876800" y="702544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3828</xdr:row>
      <xdr:rowOff>0</xdr:rowOff>
    </xdr:from>
    <xdr:to>
      <xdr:col>9</xdr:col>
      <xdr:colOff>152400</xdr:colOff>
      <xdr:row>3831</xdr:row>
      <xdr:rowOff>190500</xdr:rowOff>
    </xdr:to>
    <xdr:pic>
      <xdr:nvPicPr>
        <xdr:cNvPr id="752" name="Picture 751" descr="480back.png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4876800" y="703497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3823</xdr:row>
      <xdr:rowOff>0</xdr:rowOff>
    </xdr:from>
    <xdr:to>
      <xdr:col>12</xdr:col>
      <xdr:colOff>152400</xdr:colOff>
      <xdr:row>3827</xdr:row>
      <xdr:rowOff>0</xdr:rowOff>
    </xdr:to>
    <xdr:pic>
      <xdr:nvPicPr>
        <xdr:cNvPr id="753" name="Picture 752" descr="480shiny.png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6705600" y="7025449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3828</xdr:row>
      <xdr:rowOff>0</xdr:rowOff>
    </xdr:from>
    <xdr:to>
      <xdr:col>12</xdr:col>
      <xdr:colOff>152400</xdr:colOff>
      <xdr:row>3831</xdr:row>
      <xdr:rowOff>190500</xdr:rowOff>
    </xdr:to>
    <xdr:pic>
      <xdr:nvPicPr>
        <xdr:cNvPr id="754" name="Picture 753" descr="480backshiny.png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6705600" y="7034974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3867</xdr:row>
      <xdr:rowOff>19050</xdr:rowOff>
    </xdr:from>
    <xdr:to>
      <xdr:col>12</xdr:col>
      <xdr:colOff>590550</xdr:colOff>
      <xdr:row>3877</xdr:row>
      <xdr:rowOff>180975</xdr:rowOff>
    </xdr:to>
    <xdr:pic>
      <xdr:nvPicPr>
        <xdr:cNvPr id="755" name="Picture 754" descr="003.jpg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5810250" y="7110317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3889</xdr:row>
      <xdr:rowOff>0</xdr:rowOff>
    </xdr:from>
    <xdr:to>
      <xdr:col>8</xdr:col>
      <xdr:colOff>152400</xdr:colOff>
      <xdr:row>3893</xdr:row>
      <xdr:rowOff>0</xdr:rowOff>
    </xdr:to>
    <xdr:pic>
      <xdr:nvPicPr>
        <xdr:cNvPr id="756" name="Picture 755" descr="3.png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4267200" y="715232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3889</xdr:row>
      <xdr:rowOff>0</xdr:rowOff>
    </xdr:from>
    <xdr:to>
      <xdr:col>10</xdr:col>
      <xdr:colOff>152400</xdr:colOff>
      <xdr:row>3893</xdr:row>
      <xdr:rowOff>0</xdr:rowOff>
    </xdr:to>
    <xdr:pic>
      <xdr:nvPicPr>
        <xdr:cNvPr id="757" name="Picture 756" descr="3fem.png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5486400" y="715232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3894</xdr:row>
      <xdr:rowOff>0</xdr:rowOff>
    </xdr:from>
    <xdr:to>
      <xdr:col>8</xdr:col>
      <xdr:colOff>152400</xdr:colOff>
      <xdr:row>3897</xdr:row>
      <xdr:rowOff>190500</xdr:rowOff>
    </xdr:to>
    <xdr:pic>
      <xdr:nvPicPr>
        <xdr:cNvPr id="758" name="Picture 757" descr="3back.png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4267200" y="716184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3894</xdr:row>
      <xdr:rowOff>0</xdr:rowOff>
    </xdr:from>
    <xdr:to>
      <xdr:col>10</xdr:col>
      <xdr:colOff>152400</xdr:colOff>
      <xdr:row>3897</xdr:row>
      <xdr:rowOff>190500</xdr:rowOff>
    </xdr:to>
    <xdr:pic>
      <xdr:nvPicPr>
        <xdr:cNvPr id="759" name="Picture 758" descr="3backfem.png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5486400" y="716184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3889</xdr:row>
      <xdr:rowOff>0</xdr:rowOff>
    </xdr:from>
    <xdr:to>
      <xdr:col>12</xdr:col>
      <xdr:colOff>152400</xdr:colOff>
      <xdr:row>3893</xdr:row>
      <xdr:rowOff>0</xdr:rowOff>
    </xdr:to>
    <xdr:pic>
      <xdr:nvPicPr>
        <xdr:cNvPr id="760" name="Picture 759" descr="3shiny.png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6705600" y="715232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3894</xdr:row>
      <xdr:rowOff>0</xdr:rowOff>
    </xdr:from>
    <xdr:to>
      <xdr:col>12</xdr:col>
      <xdr:colOff>152400</xdr:colOff>
      <xdr:row>3897</xdr:row>
      <xdr:rowOff>190500</xdr:rowOff>
    </xdr:to>
    <xdr:pic>
      <xdr:nvPicPr>
        <xdr:cNvPr id="761" name="Picture 760" descr="3backshiny.png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6705600" y="716184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3969</xdr:row>
      <xdr:rowOff>19050</xdr:rowOff>
    </xdr:from>
    <xdr:to>
      <xdr:col>12</xdr:col>
      <xdr:colOff>590550</xdr:colOff>
      <xdr:row>3979</xdr:row>
      <xdr:rowOff>180975</xdr:rowOff>
    </xdr:to>
    <xdr:pic>
      <xdr:nvPicPr>
        <xdr:cNvPr id="762" name="Picture 761" descr="110.jpg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5810250" y="7306341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3991</xdr:row>
      <xdr:rowOff>0</xdr:rowOff>
    </xdr:from>
    <xdr:to>
      <xdr:col>8</xdr:col>
      <xdr:colOff>152400</xdr:colOff>
      <xdr:row>3995</xdr:row>
      <xdr:rowOff>0</xdr:rowOff>
    </xdr:to>
    <xdr:pic>
      <xdr:nvPicPr>
        <xdr:cNvPr id="763" name="Picture 762" descr="110.png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4267200" y="734834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3991</xdr:row>
      <xdr:rowOff>0</xdr:rowOff>
    </xdr:from>
    <xdr:to>
      <xdr:col>10</xdr:col>
      <xdr:colOff>152400</xdr:colOff>
      <xdr:row>3995</xdr:row>
      <xdr:rowOff>0</xdr:rowOff>
    </xdr:to>
    <xdr:pic>
      <xdr:nvPicPr>
        <xdr:cNvPr id="764" name="Picture 763" descr="110.png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5486400" y="734834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3996</xdr:row>
      <xdr:rowOff>0</xdr:rowOff>
    </xdr:from>
    <xdr:to>
      <xdr:col>8</xdr:col>
      <xdr:colOff>152400</xdr:colOff>
      <xdr:row>3999</xdr:row>
      <xdr:rowOff>190500</xdr:rowOff>
    </xdr:to>
    <xdr:pic>
      <xdr:nvPicPr>
        <xdr:cNvPr id="765" name="Picture 764" descr="110back.png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4267200" y="735787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3996</xdr:row>
      <xdr:rowOff>0</xdr:rowOff>
    </xdr:from>
    <xdr:to>
      <xdr:col>10</xdr:col>
      <xdr:colOff>152400</xdr:colOff>
      <xdr:row>3999</xdr:row>
      <xdr:rowOff>190500</xdr:rowOff>
    </xdr:to>
    <xdr:pic>
      <xdr:nvPicPr>
        <xdr:cNvPr id="766" name="Picture 765" descr="110back.png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5486400" y="735787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3991</xdr:row>
      <xdr:rowOff>0</xdr:rowOff>
    </xdr:from>
    <xdr:to>
      <xdr:col>12</xdr:col>
      <xdr:colOff>152400</xdr:colOff>
      <xdr:row>3995</xdr:row>
      <xdr:rowOff>0</xdr:rowOff>
    </xdr:to>
    <xdr:pic>
      <xdr:nvPicPr>
        <xdr:cNvPr id="767" name="Picture 766" descr="110shiny.png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6705600" y="734834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3996</xdr:row>
      <xdr:rowOff>0</xdr:rowOff>
    </xdr:from>
    <xdr:to>
      <xdr:col>12</xdr:col>
      <xdr:colOff>152400</xdr:colOff>
      <xdr:row>3999</xdr:row>
      <xdr:rowOff>190500</xdr:rowOff>
    </xdr:to>
    <xdr:pic>
      <xdr:nvPicPr>
        <xdr:cNvPr id="768" name="Picture 767" descr="110backshiny.png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6705600" y="7357872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885</xdr:row>
      <xdr:rowOff>19050</xdr:rowOff>
    </xdr:from>
    <xdr:to>
      <xdr:col>12</xdr:col>
      <xdr:colOff>590550</xdr:colOff>
      <xdr:row>895</xdr:row>
      <xdr:rowOff>180975</xdr:rowOff>
    </xdr:to>
    <xdr:pic>
      <xdr:nvPicPr>
        <xdr:cNvPr id="769" name="Picture 768" descr="169.jpg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5810250" y="1701641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907</xdr:row>
      <xdr:rowOff>0</xdr:rowOff>
    </xdr:from>
    <xdr:to>
      <xdr:col>8</xdr:col>
      <xdr:colOff>152400</xdr:colOff>
      <xdr:row>911</xdr:row>
      <xdr:rowOff>0</xdr:rowOff>
    </xdr:to>
    <xdr:pic>
      <xdr:nvPicPr>
        <xdr:cNvPr id="770" name="Picture 769" descr="169.png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4267200" y="174364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907</xdr:row>
      <xdr:rowOff>0</xdr:rowOff>
    </xdr:from>
    <xdr:to>
      <xdr:col>10</xdr:col>
      <xdr:colOff>152400</xdr:colOff>
      <xdr:row>911</xdr:row>
      <xdr:rowOff>0</xdr:rowOff>
    </xdr:to>
    <xdr:pic>
      <xdr:nvPicPr>
        <xdr:cNvPr id="771" name="Picture 770" descr="169.png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5486400" y="174364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912</xdr:row>
      <xdr:rowOff>0</xdr:rowOff>
    </xdr:from>
    <xdr:to>
      <xdr:col>8</xdr:col>
      <xdr:colOff>152400</xdr:colOff>
      <xdr:row>915</xdr:row>
      <xdr:rowOff>190500</xdr:rowOff>
    </xdr:to>
    <xdr:pic>
      <xdr:nvPicPr>
        <xdr:cNvPr id="772" name="Picture 771" descr="169back.png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4267200" y="175317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912</xdr:row>
      <xdr:rowOff>0</xdr:rowOff>
    </xdr:from>
    <xdr:to>
      <xdr:col>10</xdr:col>
      <xdr:colOff>152400</xdr:colOff>
      <xdr:row>915</xdr:row>
      <xdr:rowOff>190500</xdr:rowOff>
    </xdr:to>
    <xdr:pic>
      <xdr:nvPicPr>
        <xdr:cNvPr id="773" name="Picture 772" descr="169back.png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5486400" y="175317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907</xdr:row>
      <xdr:rowOff>0</xdr:rowOff>
    </xdr:from>
    <xdr:to>
      <xdr:col>12</xdr:col>
      <xdr:colOff>152400</xdr:colOff>
      <xdr:row>911</xdr:row>
      <xdr:rowOff>0</xdr:rowOff>
    </xdr:to>
    <xdr:pic>
      <xdr:nvPicPr>
        <xdr:cNvPr id="774" name="Picture 773" descr="169shiny.png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6705600" y="174364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912</xdr:row>
      <xdr:rowOff>0</xdr:rowOff>
    </xdr:from>
    <xdr:to>
      <xdr:col>12</xdr:col>
      <xdr:colOff>152400</xdr:colOff>
      <xdr:row>915</xdr:row>
      <xdr:rowOff>190500</xdr:rowOff>
    </xdr:to>
    <xdr:pic>
      <xdr:nvPicPr>
        <xdr:cNvPr id="775" name="Picture 774" descr="169backshiny.png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6705600" y="1753171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1321</xdr:row>
      <xdr:rowOff>19050</xdr:rowOff>
    </xdr:from>
    <xdr:to>
      <xdr:col>12</xdr:col>
      <xdr:colOff>590550</xdr:colOff>
      <xdr:row>1331</xdr:row>
      <xdr:rowOff>180975</xdr:rowOff>
    </xdr:to>
    <xdr:pic>
      <xdr:nvPicPr>
        <xdr:cNvPr id="777" name="Picture 776" descr="475.jpg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5810250" y="2539650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1343</xdr:row>
      <xdr:rowOff>0</xdr:rowOff>
    </xdr:from>
    <xdr:to>
      <xdr:col>8</xdr:col>
      <xdr:colOff>152400</xdr:colOff>
      <xdr:row>1347</xdr:row>
      <xdr:rowOff>0</xdr:rowOff>
    </xdr:to>
    <xdr:pic>
      <xdr:nvPicPr>
        <xdr:cNvPr id="778" name="Picture 777" descr="475.png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4267200" y="258165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1348</xdr:row>
      <xdr:rowOff>0</xdr:rowOff>
    </xdr:from>
    <xdr:to>
      <xdr:col>8</xdr:col>
      <xdr:colOff>152400</xdr:colOff>
      <xdr:row>1351</xdr:row>
      <xdr:rowOff>190500</xdr:rowOff>
    </xdr:to>
    <xdr:pic>
      <xdr:nvPicPr>
        <xdr:cNvPr id="779" name="Picture 778" descr="475back.png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4267200" y="259118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1343</xdr:row>
      <xdr:rowOff>0</xdr:rowOff>
    </xdr:from>
    <xdr:to>
      <xdr:col>12</xdr:col>
      <xdr:colOff>152400</xdr:colOff>
      <xdr:row>1347</xdr:row>
      <xdr:rowOff>0</xdr:rowOff>
    </xdr:to>
    <xdr:pic>
      <xdr:nvPicPr>
        <xdr:cNvPr id="780" name="Picture 779" descr="475shiny.png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6705600" y="2581656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1348</xdr:row>
      <xdr:rowOff>0</xdr:rowOff>
    </xdr:from>
    <xdr:to>
      <xdr:col>12</xdr:col>
      <xdr:colOff>152400</xdr:colOff>
      <xdr:row>1351</xdr:row>
      <xdr:rowOff>190500</xdr:rowOff>
    </xdr:to>
    <xdr:pic>
      <xdr:nvPicPr>
        <xdr:cNvPr id="781" name="Picture 780" descr="475backshiny.png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6705600" y="2591181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1723</xdr:row>
      <xdr:rowOff>19050</xdr:rowOff>
    </xdr:from>
    <xdr:to>
      <xdr:col>12</xdr:col>
      <xdr:colOff>590550</xdr:colOff>
      <xdr:row>1733</xdr:row>
      <xdr:rowOff>180975</xdr:rowOff>
    </xdr:to>
    <xdr:pic>
      <xdr:nvPicPr>
        <xdr:cNvPr id="782" name="Picture 781" descr="430.jpg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5810250" y="33123187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1745</xdr:row>
      <xdr:rowOff>0</xdr:rowOff>
    </xdr:from>
    <xdr:to>
      <xdr:col>8</xdr:col>
      <xdr:colOff>152400</xdr:colOff>
      <xdr:row>1749</xdr:row>
      <xdr:rowOff>0</xdr:rowOff>
    </xdr:to>
    <xdr:pic>
      <xdr:nvPicPr>
        <xdr:cNvPr id="783" name="Picture 782" descr="430.png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4267200" y="335432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1745</xdr:row>
      <xdr:rowOff>0</xdr:rowOff>
    </xdr:from>
    <xdr:to>
      <xdr:col>10</xdr:col>
      <xdr:colOff>152400</xdr:colOff>
      <xdr:row>1749</xdr:row>
      <xdr:rowOff>0</xdr:rowOff>
    </xdr:to>
    <xdr:pic>
      <xdr:nvPicPr>
        <xdr:cNvPr id="784" name="Picture 783" descr="430.png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5486400" y="335432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1750</xdr:row>
      <xdr:rowOff>0</xdr:rowOff>
    </xdr:from>
    <xdr:to>
      <xdr:col>8</xdr:col>
      <xdr:colOff>152400</xdr:colOff>
      <xdr:row>1753</xdr:row>
      <xdr:rowOff>190500</xdr:rowOff>
    </xdr:to>
    <xdr:pic>
      <xdr:nvPicPr>
        <xdr:cNvPr id="785" name="Picture 784" descr="430back.png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4267200" y="336384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1750</xdr:row>
      <xdr:rowOff>0</xdr:rowOff>
    </xdr:from>
    <xdr:to>
      <xdr:col>10</xdr:col>
      <xdr:colOff>152400</xdr:colOff>
      <xdr:row>1753</xdr:row>
      <xdr:rowOff>190500</xdr:rowOff>
    </xdr:to>
    <xdr:pic>
      <xdr:nvPicPr>
        <xdr:cNvPr id="786" name="Picture 785" descr="430back.png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5486400" y="336384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1745</xdr:row>
      <xdr:rowOff>0</xdr:rowOff>
    </xdr:from>
    <xdr:to>
      <xdr:col>12</xdr:col>
      <xdr:colOff>152400</xdr:colOff>
      <xdr:row>1749</xdr:row>
      <xdr:rowOff>0</xdr:rowOff>
    </xdr:to>
    <xdr:pic>
      <xdr:nvPicPr>
        <xdr:cNvPr id="787" name="Picture 786" descr="430shiny.png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6705600" y="3354324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1750</xdr:row>
      <xdr:rowOff>0</xdr:rowOff>
    </xdr:from>
    <xdr:to>
      <xdr:col>12</xdr:col>
      <xdr:colOff>152400</xdr:colOff>
      <xdr:row>1753</xdr:row>
      <xdr:rowOff>190500</xdr:rowOff>
    </xdr:to>
    <xdr:pic>
      <xdr:nvPicPr>
        <xdr:cNvPr id="788" name="Picture 787" descr="430backshiny.png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6705600" y="3363849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3159</xdr:row>
      <xdr:rowOff>19050</xdr:rowOff>
    </xdr:from>
    <xdr:to>
      <xdr:col>12</xdr:col>
      <xdr:colOff>590550</xdr:colOff>
      <xdr:row>3169</xdr:row>
      <xdr:rowOff>180975</xdr:rowOff>
    </xdr:to>
    <xdr:pic>
      <xdr:nvPicPr>
        <xdr:cNvPr id="791" name="Picture 790" descr="shaymin.png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5810250" y="6072473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3181</xdr:row>
      <xdr:rowOff>0</xdr:rowOff>
    </xdr:from>
    <xdr:to>
      <xdr:col>9</xdr:col>
      <xdr:colOff>152400</xdr:colOff>
      <xdr:row>3185</xdr:row>
      <xdr:rowOff>0</xdr:rowOff>
    </xdr:to>
    <xdr:pic>
      <xdr:nvPicPr>
        <xdr:cNvPr id="792" name="Picture 791" descr="492.png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4876800" y="611447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3181</xdr:row>
      <xdr:rowOff>0</xdr:rowOff>
    </xdr:from>
    <xdr:to>
      <xdr:col>12</xdr:col>
      <xdr:colOff>152400</xdr:colOff>
      <xdr:row>3185</xdr:row>
      <xdr:rowOff>0</xdr:rowOff>
    </xdr:to>
    <xdr:pic>
      <xdr:nvPicPr>
        <xdr:cNvPr id="793" name="Picture 792" descr="492shiny.png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6705600" y="6114478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3186</xdr:row>
      <xdr:rowOff>0</xdr:rowOff>
    </xdr:from>
    <xdr:to>
      <xdr:col>9</xdr:col>
      <xdr:colOff>152400</xdr:colOff>
      <xdr:row>3189</xdr:row>
      <xdr:rowOff>190500</xdr:rowOff>
    </xdr:to>
    <xdr:pic>
      <xdr:nvPicPr>
        <xdr:cNvPr id="794" name="Picture 793" descr="492back.png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4876800" y="612400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3186</xdr:row>
      <xdr:rowOff>0</xdr:rowOff>
    </xdr:from>
    <xdr:to>
      <xdr:col>12</xdr:col>
      <xdr:colOff>152400</xdr:colOff>
      <xdr:row>3189</xdr:row>
      <xdr:rowOff>190500</xdr:rowOff>
    </xdr:to>
    <xdr:pic>
      <xdr:nvPicPr>
        <xdr:cNvPr id="795" name="Picture 794" descr="492backshiny.png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6705600" y="6124003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3363</xdr:row>
      <xdr:rowOff>19050</xdr:rowOff>
    </xdr:from>
    <xdr:to>
      <xdr:col>12</xdr:col>
      <xdr:colOff>590550</xdr:colOff>
      <xdr:row>3373</xdr:row>
      <xdr:rowOff>180975</xdr:rowOff>
    </xdr:to>
    <xdr:pic>
      <xdr:nvPicPr>
        <xdr:cNvPr id="776" name="Picture 775" descr="398.jpg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5810250" y="6464522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3385</xdr:row>
      <xdr:rowOff>0</xdr:rowOff>
    </xdr:from>
    <xdr:to>
      <xdr:col>8</xdr:col>
      <xdr:colOff>152400</xdr:colOff>
      <xdr:row>3389</xdr:row>
      <xdr:rowOff>0</xdr:rowOff>
    </xdr:to>
    <xdr:pic>
      <xdr:nvPicPr>
        <xdr:cNvPr id="789" name="Picture 788" descr="398.png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4267200" y="650652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3385</xdr:row>
      <xdr:rowOff>0</xdr:rowOff>
    </xdr:from>
    <xdr:to>
      <xdr:col>10</xdr:col>
      <xdr:colOff>152400</xdr:colOff>
      <xdr:row>3389</xdr:row>
      <xdr:rowOff>0</xdr:rowOff>
    </xdr:to>
    <xdr:pic>
      <xdr:nvPicPr>
        <xdr:cNvPr id="790" name="Picture 789" descr="398fem.png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5486400" y="650652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3390</xdr:row>
      <xdr:rowOff>0</xdr:rowOff>
    </xdr:from>
    <xdr:to>
      <xdr:col>8</xdr:col>
      <xdr:colOff>152400</xdr:colOff>
      <xdr:row>3393</xdr:row>
      <xdr:rowOff>190500</xdr:rowOff>
    </xdr:to>
    <xdr:pic>
      <xdr:nvPicPr>
        <xdr:cNvPr id="796" name="Picture 795" descr="398back.png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4267200" y="651605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3390</xdr:row>
      <xdr:rowOff>0</xdr:rowOff>
    </xdr:from>
    <xdr:to>
      <xdr:col>10</xdr:col>
      <xdr:colOff>152400</xdr:colOff>
      <xdr:row>3393</xdr:row>
      <xdr:rowOff>190500</xdr:rowOff>
    </xdr:to>
    <xdr:pic>
      <xdr:nvPicPr>
        <xdr:cNvPr id="797" name="Picture 796" descr="398back.png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5486400" y="651605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3385</xdr:row>
      <xdr:rowOff>0</xdr:rowOff>
    </xdr:from>
    <xdr:to>
      <xdr:col>12</xdr:col>
      <xdr:colOff>152400</xdr:colOff>
      <xdr:row>3389</xdr:row>
      <xdr:rowOff>0</xdr:rowOff>
    </xdr:to>
    <xdr:pic>
      <xdr:nvPicPr>
        <xdr:cNvPr id="798" name="Picture 797" descr="398shiny.png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6705600" y="650652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3390</xdr:row>
      <xdr:rowOff>0</xdr:rowOff>
    </xdr:from>
    <xdr:to>
      <xdr:col>12</xdr:col>
      <xdr:colOff>152400</xdr:colOff>
      <xdr:row>3393</xdr:row>
      <xdr:rowOff>190500</xdr:rowOff>
    </xdr:to>
    <xdr:pic>
      <xdr:nvPicPr>
        <xdr:cNvPr id="799" name="Picture 798" descr="398backshiny.png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6705600" y="651605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4037</xdr:row>
      <xdr:rowOff>19050</xdr:rowOff>
    </xdr:from>
    <xdr:to>
      <xdr:col>12</xdr:col>
      <xdr:colOff>590550</xdr:colOff>
      <xdr:row>4047</xdr:row>
      <xdr:rowOff>180975</xdr:rowOff>
    </xdr:to>
    <xdr:pic>
      <xdr:nvPicPr>
        <xdr:cNvPr id="800" name="Picture 799" descr="469.jpg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5810250" y="775992225"/>
          <a:ext cx="209550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4059</xdr:row>
      <xdr:rowOff>0</xdr:rowOff>
    </xdr:from>
    <xdr:to>
      <xdr:col>8</xdr:col>
      <xdr:colOff>152400</xdr:colOff>
      <xdr:row>4063</xdr:row>
      <xdr:rowOff>0</xdr:rowOff>
    </xdr:to>
    <xdr:pic>
      <xdr:nvPicPr>
        <xdr:cNvPr id="801" name="Picture 800" descr="469.png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4267200" y="780192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4059</xdr:row>
      <xdr:rowOff>0</xdr:rowOff>
    </xdr:from>
    <xdr:to>
      <xdr:col>10</xdr:col>
      <xdr:colOff>152400</xdr:colOff>
      <xdr:row>4063</xdr:row>
      <xdr:rowOff>0</xdr:rowOff>
    </xdr:to>
    <xdr:pic>
      <xdr:nvPicPr>
        <xdr:cNvPr id="802" name="Picture 801" descr="469.png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5486400" y="780192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4064</xdr:row>
      <xdr:rowOff>0</xdr:rowOff>
    </xdr:from>
    <xdr:to>
      <xdr:col>8</xdr:col>
      <xdr:colOff>152400</xdr:colOff>
      <xdr:row>4067</xdr:row>
      <xdr:rowOff>190500</xdr:rowOff>
    </xdr:to>
    <xdr:pic>
      <xdr:nvPicPr>
        <xdr:cNvPr id="803" name="Picture 802" descr="469back.png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4267200" y="781145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4064</xdr:row>
      <xdr:rowOff>0</xdr:rowOff>
    </xdr:from>
    <xdr:to>
      <xdr:col>10</xdr:col>
      <xdr:colOff>152400</xdr:colOff>
      <xdr:row>4067</xdr:row>
      <xdr:rowOff>190500</xdr:rowOff>
    </xdr:to>
    <xdr:pic>
      <xdr:nvPicPr>
        <xdr:cNvPr id="804" name="Picture 803" descr="469back.png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5486400" y="7811452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4059</xdr:row>
      <xdr:rowOff>0</xdr:rowOff>
    </xdr:from>
    <xdr:to>
      <xdr:col>12</xdr:col>
      <xdr:colOff>152400</xdr:colOff>
      <xdr:row>4063</xdr:row>
      <xdr:rowOff>0</xdr:rowOff>
    </xdr:to>
    <xdr:pic>
      <xdr:nvPicPr>
        <xdr:cNvPr id="805" name="Picture 804" descr="469shiny.png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6705600" y="7801927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4064</xdr:row>
      <xdr:rowOff>0</xdr:rowOff>
    </xdr:from>
    <xdr:to>
      <xdr:col>12</xdr:col>
      <xdr:colOff>152400</xdr:colOff>
      <xdr:row>4067</xdr:row>
      <xdr:rowOff>190500</xdr:rowOff>
    </xdr:to>
    <xdr:pic>
      <xdr:nvPicPr>
        <xdr:cNvPr id="806" name="Picture 805" descr="469backshiny.png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6705600" y="781145250"/>
          <a:ext cx="762000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en.wikipedia.org/wiki/Golem_(Pok%C3%A9mon)" TargetMode="External"/><Relationship Id="rId299" Type="http://schemas.openxmlformats.org/officeDocument/2006/relationships/hyperlink" Target="http://en.wikipedia.org/wiki/Shuckle" TargetMode="External"/><Relationship Id="rId303" Type="http://schemas.openxmlformats.org/officeDocument/2006/relationships/hyperlink" Target="http://en.wikipedia.org/wiki/Skitty" TargetMode="External"/><Relationship Id="rId21" Type="http://schemas.openxmlformats.org/officeDocument/2006/relationships/hyperlink" Target="http://en.wikipedia.org/wiki/Bibarel" TargetMode="External"/><Relationship Id="rId42" Type="http://schemas.openxmlformats.org/officeDocument/2006/relationships/hyperlink" Target="http://en.wikipedia.org/wiki/Chatot_(Pok%C3%A9mon)" TargetMode="External"/><Relationship Id="rId63" Type="http://schemas.openxmlformats.org/officeDocument/2006/relationships/hyperlink" Target="http://en.wikipedia.org/wiki/Cyndaquil" TargetMode="External"/><Relationship Id="rId84" Type="http://schemas.openxmlformats.org/officeDocument/2006/relationships/hyperlink" Target="http://en.wikipedia.org/wiki/Electabuzz" TargetMode="External"/><Relationship Id="rId138" Type="http://schemas.openxmlformats.org/officeDocument/2006/relationships/hyperlink" Target="http://en.wikipedia.org/wiki/Hypno" TargetMode="External"/><Relationship Id="rId159" Type="http://schemas.openxmlformats.org/officeDocument/2006/relationships/hyperlink" Target="http://en.wikipedia.org/wiki/Latios" TargetMode="External"/><Relationship Id="rId324" Type="http://schemas.openxmlformats.org/officeDocument/2006/relationships/hyperlink" Target="http://en.wikipedia.org/wiki/Staravia" TargetMode="External"/><Relationship Id="rId345" Type="http://schemas.openxmlformats.org/officeDocument/2006/relationships/hyperlink" Target="http://en.wikipedia.org/wiki/Trapinch" TargetMode="External"/><Relationship Id="rId366" Type="http://schemas.openxmlformats.org/officeDocument/2006/relationships/hyperlink" Target="http://en.wikipedia.org/wiki/Weedle" TargetMode="External"/><Relationship Id="rId170" Type="http://schemas.openxmlformats.org/officeDocument/2006/relationships/hyperlink" Target="http://en.wikipedia.org/wiki/Lugia" TargetMode="External"/><Relationship Id="rId191" Type="http://schemas.openxmlformats.org/officeDocument/2006/relationships/hyperlink" Target="http://en.wikipedia.org/wiki/Mareep" TargetMode="External"/><Relationship Id="rId205" Type="http://schemas.openxmlformats.org/officeDocument/2006/relationships/hyperlink" Target="http://en.wikipedia.org/wiki/Mightyena" TargetMode="External"/><Relationship Id="rId226" Type="http://schemas.openxmlformats.org/officeDocument/2006/relationships/hyperlink" Target="http://en.wikipedia.org/wiki/Numel" TargetMode="External"/><Relationship Id="rId247" Type="http://schemas.openxmlformats.org/officeDocument/2006/relationships/hyperlink" Target="http://en.wikipedia.org/wiki/Pinsir" TargetMode="External"/><Relationship Id="rId107" Type="http://schemas.openxmlformats.org/officeDocument/2006/relationships/hyperlink" Target="http://en.wikipedia.org/wiki/Girafarig" TargetMode="External"/><Relationship Id="rId268" Type="http://schemas.openxmlformats.org/officeDocument/2006/relationships/hyperlink" Target="http://en.wikipedia.org/wiki/Rapidash" TargetMode="External"/><Relationship Id="rId289" Type="http://schemas.openxmlformats.org/officeDocument/2006/relationships/hyperlink" Target="http://en.wikipedia.org/wiki/Seviper" TargetMode="External"/><Relationship Id="rId11" Type="http://schemas.openxmlformats.org/officeDocument/2006/relationships/hyperlink" Target="http://en.wikipedia.org/wiki/Baltoy" TargetMode="External"/><Relationship Id="rId32" Type="http://schemas.openxmlformats.org/officeDocument/2006/relationships/hyperlink" Target="http://en.wikipedia.org/wiki/Cacturne" TargetMode="External"/><Relationship Id="rId53" Type="http://schemas.openxmlformats.org/officeDocument/2006/relationships/hyperlink" Target="http://en.wikipedia.org/wiki/Combee" TargetMode="External"/><Relationship Id="rId74" Type="http://schemas.openxmlformats.org/officeDocument/2006/relationships/hyperlink" Target="http://en.wikipedia.org/wiki/Dragonair_(Pok%C3%A9mon)" TargetMode="External"/><Relationship Id="rId128" Type="http://schemas.openxmlformats.org/officeDocument/2006/relationships/hyperlink" Target="http://en.wikipedia.org/wiki/Haunter" TargetMode="External"/><Relationship Id="rId149" Type="http://schemas.openxmlformats.org/officeDocument/2006/relationships/hyperlink" Target="http://en.wikipedia.org/wiki/Kecleon" TargetMode="External"/><Relationship Id="rId314" Type="http://schemas.openxmlformats.org/officeDocument/2006/relationships/hyperlink" Target="http://en.wikipedia.org/wiki/Snover_(Pok%C3%A9mon)" TargetMode="External"/><Relationship Id="rId335" Type="http://schemas.openxmlformats.org/officeDocument/2006/relationships/hyperlink" Target="http://en.wikipedia.org/wiki/Taillow" TargetMode="External"/><Relationship Id="rId356" Type="http://schemas.openxmlformats.org/officeDocument/2006/relationships/hyperlink" Target="http://en.wikipedia.org/wiki/Vibrava" TargetMode="External"/><Relationship Id="rId377" Type="http://schemas.openxmlformats.org/officeDocument/2006/relationships/hyperlink" Target="http://en.wikipedia.org/wiki/Yanma" TargetMode="External"/><Relationship Id="rId5" Type="http://schemas.openxmlformats.org/officeDocument/2006/relationships/hyperlink" Target="http://en.wikipedia.org/wiki/Ariados" TargetMode="External"/><Relationship Id="rId95" Type="http://schemas.openxmlformats.org/officeDocument/2006/relationships/hyperlink" Target="http://en.wikipedia.org/wiki/Feebas" TargetMode="External"/><Relationship Id="rId160" Type="http://schemas.openxmlformats.org/officeDocument/2006/relationships/hyperlink" Target="http://en.wikipedia.org/wiki/Ledian" TargetMode="External"/><Relationship Id="rId181" Type="http://schemas.openxmlformats.org/officeDocument/2006/relationships/hyperlink" Target="http://en.wikipedia.org/wiki/Magmar" TargetMode="External"/><Relationship Id="rId216" Type="http://schemas.openxmlformats.org/officeDocument/2006/relationships/hyperlink" Target="http://en.wikipedia.org/wiki/Murkrow" TargetMode="External"/><Relationship Id="rId237" Type="http://schemas.openxmlformats.org/officeDocument/2006/relationships/hyperlink" Target="http://en.wikipedia.org/wiki/Persian_(Pok%C3%A9mon)" TargetMode="External"/><Relationship Id="rId258" Type="http://schemas.openxmlformats.org/officeDocument/2006/relationships/hyperlink" Target="http://en.wikipedia.org/wiki/Prinplup" TargetMode="External"/><Relationship Id="rId279" Type="http://schemas.openxmlformats.org/officeDocument/2006/relationships/hyperlink" Target="http://en.wikipedia.org/wiki/Roselia" TargetMode="External"/><Relationship Id="rId22" Type="http://schemas.openxmlformats.org/officeDocument/2006/relationships/hyperlink" Target="http://en.wikipedia.org/wiki/Bidoof" TargetMode="External"/><Relationship Id="rId43" Type="http://schemas.openxmlformats.org/officeDocument/2006/relationships/hyperlink" Target="http://en.wikipedia.org/wiki/Cherrim" TargetMode="External"/><Relationship Id="rId64" Type="http://schemas.openxmlformats.org/officeDocument/2006/relationships/hyperlink" Target="http://en.wikipedia.org/wiki/Darkrai" TargetMode="External"/><Relationship Id="rId118" Type="http://schemas.openxmlformats.org/officeDocument/2006/relationships/hyperlink" Target="http://en.wikipedia.org/wiki/Gorebyss" TargetMode="External"/><Relationship Id="rId139" Type="http://schemas.openxmlformats.org/officeDocument/2006/relationships/hyperlink" Target="http://en.wikipedia.org/wiki/Igglybuff" TargetMode="External"/><Relationship Id="rId290" Type="http://schemas.openxmlformats.org/officeDocument/2006/relationships/hyperlink" Target="http://en.wikipedia.org/wiki/Sharpedo" TargetMode="External"/><Relationship Id="rId304" Type="http://schemas.openxmlformats.org/officeDocument/2006/relationships/hyperlink" Target="http://en.wikipedia.org/wiki/Skorupi" TargetMode="External"/><Relationship Id="rId325" Type="http://schemas.openxmlformats.org/officeDocument/2006/relationships/hyperlink" Target="http://en.wikipedia.org/wiki/Starly" TargetMode="External"/><Relationship Id="rId346" Type="http://schemas.openxmlformats.org/officeDocument/2006/relationships/hyperlink" Target="http://en.wikipedia.org/wiki/Treecko" TargetMode="External"/><Relationship Id="rId367" Type="http://schemas.openxmlformats.org/officeDocument/2006/relationships/hyperlink" Target="http://en.wikipedia.org/wiki/Weepinbell" TargetMode="External"/><Relationship Id="rId85" Type="http://schemas.openxmlformats.org/officeDocument/2006/relationships/hyperlink" Target="http://en.wikipedia.org/wiki/Electrike" TargetMode="External"/><Relationship Id="rId150" Type="http://schemas.openxmlformats.org/officeDocument/2006/relationships/hyperlink" Target="http://en.wikipedia.org/wiki/Kingler" TargetMode="External"/><Relationship Id="rId171" Type="http://schemas.openxmlformats.org/officeDocument/2006/relationships/hyperlink" Target="http://en.wikipedia.org/wiki/Lumineon" TargetMode="External"/><Relationship Id="rId192" Type="http://schemas.openxmlformats.org/officeDocument/2006/relationships/hyperlink" Target="http://en.wikipedia.org/wiki/Marill" TargetMode="External"/><Relationship Id="rId206" Type="http://schemas.openxmlformats.org/officeDocument/2006/relationships/hyperlink" Target="http://en.wikipedia.org/wiki/Miltank" TargetMode="External"/><Relationship Id="rId227" Type="http://schemas.openxmlformats.org/officeDocument/2006/relationships/hyperlink" Target="http://en.wikipedia.org/wiki/Nuzleaf" TargetMode="External"/><Relationship Id="rId248" Type="http://schemas.openxmlformats.org/officeDocument/2006/relationships/hyperlink" Target="http://en.wikipedia.org/wiki/Piplup" TargetMode="External"/><Relationship Id="rId269" Type="http://schemas.openxmlformats.org/officeDocument/2006/relationships/hyperlink" Target="http://en.wikipedia.org/wiki/Raticate" TargetMode="External"/><Relationship Id="rId12" Type="http://schemas.openxmlformats.org/officeDocument/2006/relationships/hyperlink" Target="http://en.wikipedia.org/wiki/Banette" TargetMode="External"/><Relationship Id="rId33" Type="http://schemas.openxmlformats.org/officeDocument/2006/relationships/hyperlink" Target="http://en.wikipedia.org/wiki/Camerupt" TargetMode="External"/><Relationship Id="rId108" Type="http://schemas.openxmlformats.org/officeDocument/2006/relationships/hyperlink" Target="http://en.wikipedia.org/wiki/Giratina" TargetMode="External"/><Relationship Id="rId129" Type="http://schemas.openxmlformats.org/officeDocument/2006/relationships/hyperlink" Target="http://en.wikipedia.org/wiki/Heracross" TargetMode="External"/><Relationship Id="rId280" Type="http://schemas.openxmlformats.org/officeDocument/2006/relationships/hyperlink" Target="http://en.wikipedia.org/wiki/Sableye" TargetMode="External"/><Relationship Id="rId315" Type="http://schemas.openxmlformats.org/officeDocument/2006/relationships/hyperlink" Target="http://en.wikipedia.org/wiki/Snubbull" TargetMode="External"/><Relationship Id="rId336" Type="http://schemas.openxmlformats.org/officeDocument/2006/relationships/hyperlink" Target="http://en.wikipedia.org/wiki/Tangela" TargetMode="External"/><Relationship Id="rId357" Type="http://schemas.openxmlformats.org/officeDocument/2006/relationships/hyperlink" Target="http://en.wikipedia.org/wiki/Victreebel" TargetMode="External"/><Relationship Id="rId54" Type="http://schemas.openxmlformats.org/officeDocument/2006/relationships/hyperlink" Target="http://en.wikipedia.org/wiki/Combusken" TargetMode="External"/><Relationship Id="rId75" Type="http://schemas.openxmlformats.org/officeDocument/2006/relationships/hyperlink" Target="http://en.wikipedia.org/wiki/Dratini" TargetMode="External"/><Relationship Id="rId96" Type="http://schemas.openxmlformats.org/officeDocument/2006/relationships/hyperlink" Target="http://en.wikipedia.org/wiki/Finneon" TargetMode="External"/><Relationship Id="rId140" Type="http://schemas.openxmlformats.org/officeDocument/2006/relationships/hyperlink" Target="http://en.wikipedia.org/wiki/Illumise" TargetMode="External"/><Relationship Id="rId161" Type="http://schemas.openxmlformats.org/officeDocument/2006/relationships/hyperlink" Target="http://en.wikipedia.org/wiki/Ledyba" TargetMode="External"/><Relationship Id="rId182" Type="http://schemas.openxmlformats.org/officeDocument/2006/relationships/hyperlink" Target="http://en.wikipedia.org/wiki/Magmortar" TargetMode="External"/><Relationship Id="rId217" Type="http://schemas.openxmlformats.org/officeDocument/2006/relationships/hyperlink" Target="http://en.wikipedia.org/wiki/Natu" TargetMode="External"/><Relationship Id="rId378" Type="http://schemas.openxmlformats.org/officeDocument/2006/relationships/hyperlink" Target="http://en.wikipedia.org/wiki/Zangoose" TargetMode="External"/><Relationship Id="rId6" Type="http://schemas.openxmlformats.org/officeDocument/2006/relationships/hyperlink" Target="http://en.wikipedia.org/wiki/Armaldo" TargetMode="External"/><Relationship Id="rId238" Type="http://schemas.openxmlformats.org/officeDocument/2006/relationships/hyperlink" Target="http://en.wikipedia.org/wiki/Phanpy" TargetMode="External"/><Relationship Id="rId259" Type="http://schemas.openxmlformats.org/officeDocument/2006/relationships/hyperlink" Target="http://en.wikipedia.org/wiki/Probopass" TargetMode="External"/><Relationship Id="rId23" Type="http://schemas.openxmlformats.org/officeDocument/2006/relationships/hyperlink" Target="http://en.wikipedia.org/wiki/Bonsly" TargetMode="External"/><Relationship Id="rId119" Type="http://schemas.openxmlformats.org/officeDocument/2006/relationships/hyperlink" Target="http://en.wikipedia.org/wiki/Granbull" TargetMode="External"/><Relationship Id="rId270" Type="http://schemas.openxmlformats.org/officeDocument/2006/relationships/hyperlink" Target="http://en.wikipedia.org/wiki/Rattata" TargetMode="External"/><Relationship Id="rId291" Type="http://schemas.openxmlformats.org/officeDocument/2006/relationships/hyperlink" Target="http://en.wikipedia.org/wiki/Shedinja" TargetMode="External"/><Relationship Id="rId305" Type="http://schemas.openxmlformats.org/officeDocument/2006/relationships/hyperlink" Target="http://en.wikipedia.org/wiki/Skuntank" TargetMode="External"/><Relationship Id="rId326" Type="http://schemas.openxmlformats.org/officeDocument/2006/relationships/hyperlink" Target="http://en.wikipedia.org/wiki/Staryu" TargetMode="External"/><Relationship Id="rId347" Type="http://schemas.openxmlformats.org/officeDocument/2006/relationships/hyperlink" Target="http://en.wikipedia.org/wiki/Tropius" TargetMode="External"/><Relationship Id="rId44" Type="http://schemas.openxmlformats.org/officeDocument/2006/relationships/hyperlink" Target="http://en.wikipedia.org/wiki/Cherubi" TargetMode="External"/><Relationship Id="rId65" Type="http://schemas.openxmlformats.org/officeDocument/2006/relationships/hyperlink" Target="http://en.wikipedia.org/wiki/Delcatty" TargetMode="External"/><Relationship Id="rId86" Type="http://schemas.openxmlformats.org/officeDocument/2006/relationships/hyperlink" Target="http://en.wikipedia.org/wiki/Electrode_(Pok%C3%A9mon)" TargetMode="External"/><Relationship Id="rId130" Type="http://schemas.openxmlformats.org/officeDocument/2006/relationships/hyperlink" Target="http://en.wikipedia.org/wiki/Hippopotas" TargetMode="External"/><Relationship Id="rId151" Type="http://schemas.openxmlformats.org/officeDocument/2006/relationships/hyperlink" Target="http://en.wikipedia.org/wiki/Kirlia" TargetMode="External"/><Relationship Id="rId368" Type="http://schemas.openxmlformats.org/officeDocument/2006/relationships/hyperlink" Target="http://en.wikipedia.org/wiki/Whiscash" TargetMode="External"/><Relationship Id="rId172" Type="http://schemas.openxmlformats.org/officeDocument/2006/relationships/hyperlink" Target="http://en.wikipedia.org/wiki/Lunatone" TargetMode="External"/><Relationship Id="rId193" Type="http://schemas.openxmlformats.org/officeDocument/2006/relationships/hyperlink" Target="http://en.wikipedia.org/wiki/Marowak" TargetMode="External"/><Relationship Id="rId207" Type="http://schemas.openxmlformats.org/officeDocument/2006/relationships/hyperlink" Target="http://en.wikipedia.org/wiki/Mime_Jr." TargetMode="External"/><Relationship Id="rId228" Type="http://schemas.openxmlformats.org/officeDocument/2006/relationships/hyperlink" Target="http://en.wikipedia.org/wiki/Octillery" TargetMode="External"/><Relationship Id="rId249" Type="http://schemas.openxmlformats.org/officeDocument/2006/relationships/hyperlink" Target="http://en.wikipedia.org/wiki/Plusle" TargetMode="External"/><Relationship Id="rId13" Type="http://schemas.openxmlformats.org/officeDocument/2006/relationships/hyperlink" Target="http://en.wikipedia.org/wiki/Barboach" TargetMode="External"/><Relationship Id="rId109" Type="http://schemas.openxmlformats.org/officeDocument/2006/relationships/hyperlink" Target="http://en.wikipedia.org/wiki/Glaceon" TargetMode="External"/><Relationship Id="rId260" Type="http://schemas.openxmlformats.org/officeDocument/2006/relationships/hyperlink" Target="http://en.wikipedia.org/wiki/Psyduck" TargetMode="External"/><Relationship Id="rId281" Type="http://schemas.openxmlformats.org/officeDocument/2006/relationships/hyperlink" Target="http://en.wikipedia.org/wiki/Sandshrew" TargetMode="External"/><Relationship Id="rId316" Type="http://schemas.openxmlformats.org/officeDocument/2006/relationships/hyperlink" Target="http://en.wikipedia.org/wiki/Solrock" TargetMode="External"/><Relationship Id="rId337" Type="http://schemas.openxmlformats.org/officeDocument/2006/relationships/hyperlink" Target="http://en.wikipedia.org/wiki/Tauros" TargetMode="External"/><Relationship Id="rId34" Type="http://schemas.openxmlformats.org/officeDocument/2006/relationships/hyperlink" Target="http://en.wikipedia.org/wiki/Carnivine" TargetMode="External"/><Relationship Id="rId55" Type="http://schemas.openxmlformats.org/officeDocument/2006/relationships/hyperlink" Target="http://en.wikipedia.org/wiki/Corphish" TargetMode="External"/><Relationship Id="rId76" Type="http://schemas.openxmlformats.org/officeDocument/2006/relationships/hyperlink" Target="http://en.wikipedia.org/wiki/Drifloon" TargetMode="External"/><Relationship Id="rId97" Type="http://schemas.openxmlformats.org/officeDocument/2006/relationships/hyperlink" Target="http://en.wikipedia.org/wiki/Flaaffy" TargetMode="External"/><Relationship Id="rId120" Type="http://schemas.openxmlformats.org/officeDocument/2006/relationships/hyperlink" Target="http://en.wikipedia.org/wiki/Graveler" TargetMode="External"/><Relationship Id="rId141" Type="http://schemas.openxmlformats.org/officeDocument/2006/relationships/hyperlink" Target="http://en.wikipedia.org/wiki/Ivysaur" TargetMode="External"/><Relationship Id="rId358" Type="http://schemas.openxmlformats.org/officeDocument/2006/relationships/hyperlink" Target="http://en.wikipedia.org/wiki/Vigoroth" TargetMode="External"/><Relationship Id="rId379" Type="http://schemas.openxmlformats.org/officeDocument/2006/relationships/hyperlink" Target="http://en.wikipedia.org/wiki/Zigzagoon" TargetMode="External"/><Relationship Id="rId7" Type="http://schemas.openxmlformats.org/officeDocument/2006/relationships/hyperlink" Target="http://en.wikipedia.org/wiki/Aron_(Pok%C3%A9mon)" TargetMode="External"/><Relationship Id="rId162" Type="http://schemas.openxmlformats.org/officeDocument/2006/relationships/hyperlink" Target="http://en.wikipedia.org/wiki/Lickilicky" TargetMode="External"/><Relationship Id="rId183" Type="http://schemas.openxmlformats.org/officeDocument/2006/relationships/hyperlink" Target="http://en.wikipedia.org/wiki/Magnemite" TargetMode="External"/><Relationship Id="rId218" Type="http://schemas.openxmlformats.org/officeDocument/2006/relationships/hyperlink" Target="http://en.wikipedia.org/wiki/Nidoran%E2%99%80" TargetMode="External"/><Relationship Id="rId239" Type="http://schemas.openxmlformats.org/officeDocument/2006/relationships/hyperlink" Target="http://en.wikipedia.org/wiki/Phione" TargetMode="External"/><Relationship Id="rId250" Type="http://schemas.openxmlformats.org/officeDocument/2006/relationships/hyperlink" Target="http://en.wikipedia.org/wiki/Politoed" TargetMode="External"/><Relationship Id="rId271" Type="http://schemas.openxmlformats.org/officeDocument/2006/relationships/hyperlink" Target="http://en.wikipedia.org/wiki/Rayquaza" TargetMode="External"/><Relationship Id="rId292" Type="http://schemas.openxmlformats.org/officeDocument/2006/relationships/hyperlink" Target="http://en.wikipedia.org/wiki/Shelgon" TargetMode="External"/><Relationship Id="rId306" Type="http://schemas.openxmlformats.org/officeDocument/2006/relationships/hyperlink" Target="http://en.wikipedia.org/wiki/Slaking" TargetMode="External"/><Relationship Id="rId24" Type="http://schemas.openxmlformats.org/officeDocument/2006/relationships/hyperlink" Target="http://en.wikipedia.org/wiki/Bronzor" TargetMode="External"/><Relationship Id="rId45" Type="http://schemas.openxmlformats.org/officeDocument/2006/relationships/hyperlink" Target="http://en.wikipedia.org/wiki/Chikorita" TargetMode="External"/><Relationship Id="rId66" Type="http://schemas.openxmlformats.org/officeDocument/2006/relationships/hyperlink" Target="http://en.wikipedia.org/wiki/Delibird" TargetMode="External"/><Relationship Id="rId87" Type="http://schemas.openxmlformats.org/officeDocument/2006/relationships/hyperlink" Target="http://en.wikipedia.org/wiki/Elekid" TargetMode="External"/><Relationship Id="rId110" Type="http://schemas.openxmlformats.org/officeDocument/2006/relationships/hyperlink" Target="http://en.wikipedia.org/wiki/Glalie" TargetMode="External"/><Relationship Id="rId131" Type="http://schemas.openxmlformats.org/officeDocument/2006/relationships/hyperlink" Target="http://en.wikipedia.org/wiki/Hitmonchan" TargetMode="External"/><Relationship Id="rId327" Type="http://schemas.openxmlformats.org/officeDocument/2006/relationships/hyperlink" Target="http://en.wikipedia.org/wiki/Stunky" TargetMode="External"/><Relationship Id="rId348" Type="http://schemas.openxmlformats.org/officeDocument/2006/relationships/hyperlink" Target="http://en.wikipedia.org/wiki/Turtwig" TargetMode="External"/><Relationship Id="rId369" Type="http://schemas.openxmlformats.org/officeDocument/2006/relationships/hyperlink" Target="http://en.wikipedia.org/wiki/Whismur" TargetMode="External"/><Relationship Id="rId152" Type="http://schemas.openxmlformats.org/officeDocument/2006/relationships/hyperlink" Target="http://en.wikipedia.org/wiki/Koffing" TargetMode="External"/><Relationship Id="rId173" Type="http://schemas.openxmlformats.org/officeDocument/2006/relationships/hyperlink" Target="http://en.wikipedia.org/wiki/Luvdisc" TargetMode="External"/><Relationship Id="rId194" Type="http://schemas.openxmlformats.org/officeDocument/2006/relationships/hyperlink" Target="http://en.wikipedia.org/wiki/Marshtomp" TargetMode="External"/><Relationship Id="rId208" Type="http://schemas.openxmlformats.org/officeDocument/2006/relationships/hyperlink" Target="http://en.wikipedia.org/wiki/Minun" TargetMode="External"/><Relationship Id="rId229" Type="http://schemas.openxmlformats.org/officeDocument/2006/relationships/hyperlink" Target="http://en.wikipedia.org/wiki/Oddish" TargetMode="External"/><Relationship Id="rId380" Type="http://schemas.openxmlformats.org/officeDocument/2006/relationships/hyperlink" Target="http://en.wikipedia.org/wiki/Zubat_(Pok%C3%A9mon)" TargetMode="External"/><Relationship Id="rId240" Type="http://schemas.openxmlformats.org/officeDocument/2006/relationships/hyperlink" Target="http://en.wikipedia.org/wiki/Pichu" TargetMode="External"/><Relationship Id="rId261" Type="http://schemas.openxmlformats.org/officeDocument/2006/relationships/hyperlink" Target="http://en.wikipedia.org/wiki/Pupitar" TargetMode="External"/><Relationship Id="rId14" Type="http://schemas.openxmlformats.org/officeDocument/2006/relationships/hyperlink" Target="http://en.wikipedia.org/wiki/Bastiodon" TargetMode="External"/><Relationship Id="rId35" Type="http://schemas.openxmlformats.org/officeDocument/2006/relationships/hyperlink" Target="http://en.wikipedia.org/wiki/Carvanha" TargetMode="External"/><Relationship Id="rId56" Type="http://schemas.openxmlformats.org/officeDocument/2006/relationships/hyperlink" Target="http://en.wikipedia.org/wiki/Corsola" TargetMode="External"/><Relationship Id="rId77" Type="http://schemas.openxmlformats.org/officeDocument/2006/relationships/hyperlink" Target="http://en.wikipedia.org/wiki/Drowzee" TargetMode="External"/><Relationship Id="rId100" Type="http://schemas.openxmlformats.org/officeDocument/2006/relationships/hyperlink" Target="http://en.wikipedia.org/wiki/Furret" TargetMode="External"/><Relationship Id="rId282" Type="http://schemas.openxmlformats.org/officeDocument/2006/relationships/hyperlink" Target="http://en.wikipedia.org/wiki/Sandslash" TargetMode="External"/><Relationship Id="rId317" Type="http://schemas.openxmlformats.org/officeDocument/2006/relationships/hyperlink" Target="http://en.wikipedia.org/wiki/Spearow" TargetMode="External"/><Relationship Id="rId338" Type="http://schemas.openxmlformats.org/officeDocument/2006/relationships/hyperlink" Target="http://en.wikipedia.org/wiki/Teddiursa" TargetMode="External"/><Relationship Id="rId359" Type="http://schemas.openxmlformats.org/officeDocument/2006/relationships/hyperlink" Target="http://en.wikipedia.org/wiki/Vileplume" TargetMode="External"/><Relationship Id="rId8" Type="http://schemas.openxmlformats.org/officeDocument/2006/relationships/hyperlink" Target="http://en.wikipedia.org/wiki/Articuno" TargetMode="External"/><Relationship Id="rId98" Type="http://schemas.openxmlformats.org/officeDocument/2006/relationships/hyperlink" Target="http://en.wikipedia.org/wiki/Flareon" TargetMode="External"/><Relationship Id="rId121" Type="http://schemas.openxmlformats.org/officeDocument/2006/relationships/hyperlink" Target="http://en.wikipedia.org/wiki/Grimer" TargetMode="External"/><Relationship Id="rId142" Type="http://schemas.openxmlformats.org/officeDocument/2006/relationships/hyperlink" Target="http://en.wikipedia.org/wiki/Jigglypuff" TargetMode="External"/><Relationship Id="rId163" Type="http://schemas.openxmlformats.org/officeDocument/2006/relationships/hyperlink" Target="http://en.wikipedia.org/wiki/Lickitung" TargetMode="External"/><Relationship Id="rId184" Type="http://schemas.openxmlformats.org/officeDocument/2006/relationships/hyperlink" Target="http://en.wikipedia.org/wiki/Magneton" TargetMode="External"/><Relationship Id="rId219" Type="http://schemas.openxmlformats.org/officeDocument/2006/relationships/hyperlink" Target="http://en.wikipedia.org/wiki/Nidoran%E2%99%82" TargetMode="External"/><Relationship Id="rId370" Type="http://schemas.openxmlformats.org/officeDocument/2006/relationships/hyperlink" Target="http://en.wikipedia.org/wiki/Wigglytuff" TargetMode="External"/><Relationship Id="rId230" Type="http://schemas.openxmlformats.org/officeDocument/2006/relationships/hyperlink" Target="http://en.wikipedia.org/wiki/Omanyte" TargetMode="External"/><Relationship Id="rId251" Type="http://schemas.openxmlformats.org/officeDocument/2006/relationships/hyperlink" Target="http://en.wikipedia.org/wiki/Poliwag" TargetMode="External"/><Relationship Id="rId25" Type="http://schemas.openxmlformats.org/officeDocument/2006/relationships/hyperlink" Target="http://en.wikipedia.org/wiki/Budew" TargetMode="External"/><Relationship Id="rId46" Type="http://schemas.openxmlformats.org/officeDocument/2006/relationships/hyperlink" Target="http://en.wikipedia.org/wiki/Chimchar" TargetMode="External"/><Relationship Id="rId67" Type="http://schemas.openxmlformats.org/officeDocument/2006/relationships/hyperlink" Target="http://en.wikipedia.org/wiki/Deoxys" TargetMode="External"/><Relationship Id="rId272" Type="http://schemas.openxmlformats.org/officeDocument/2006/relationships/hyperlink" Target="http://en.wikipedia.org/wiki/Regice" TargetMode="External"/><Relationship Id="rId293" Type="http://schemas.openxmlformats.org/officeDocument/2006/relationships/hyperlink" Target="http://en.wikipedia.org/wiki/Shellder" TargetMode="External"/><Relationship Id="rId307" Type="http://schemas.openxmlformats.org/officeDocument/2006/relationships/hyperlink" Target="http://en.wikipedia.org/wiki/Slakoth" TargetMode="External"/><Relationship Id="rId328" Type="http://schemas.openxmlformats.org/officeDocument/2006/relationships/hyperlink" Target="http://en.wikipedia.org/wiki/Sudowoodo" TargetMode="External"/><Relationship Id="rId349" Type="http://schemas.openxmlformats.org/officeDocument/2006/relationships/hyperlink" Target="http://en.wikipedia.org/wiki/Typhlosion" TargetMode="External"/><Relationship Id="rId88" Type="http://schemas.openxmlformats.org/officeDocument/2006/relationships/hyperlink" Target="http://en.wikipedia.org/wiki/Entei_(Pok%C3%A9mon)" TargetMode="External"/><Relationship Id="rId111" Type="http://schemas.openxmlformats.org/officeDocument/2006/relationships/hyperlink" Target="http://en.wikipedia.org/wiki/Glameow" TargetMode="External"/><Relationship Id="rId132" Type="http://schemas.openxmlformats.org/officeDocument/2006/relationships/hyperlink" Target="http://en.wikipedia.org/wiki/Ho-Oh" TargetMode="External"/><Relationship Id="rId153" Type="http://schemas.openxmlformats.org/officeDocument/2006/relationships/hyperlink" Target="http://en.wikipedia.org/wiki/Krabby" TargetMode="External"/><Relationship Id="rId174" Type="http://schemas.openxmlformats.org/officeDocument/2006/relationships/hyperlink" Target="http://en.wikipedia.org/wiki/Luxio" TargetMode="External"/><Relationship Id="rId195" Type="http://schemas.openxmlformats.org/officeDocument/2006/relationships/hyperlink" Target="http://en.wikipedia.org/wiki/Masquerain" TargetMode="External"/><Relationship Id="rId209" Type="http://schemas.openxmlformats.org/officeDocument/2006/relationships/hyperlink" Target="http://en.wikipedia.org/wiki/Misdreavus" TargetMode="External"/><Relationship Id="rId360" Type="http://schemas.openxmlformats.org/officeDocument/2006/relationships/hyperlink" Target="http://en.wikipedia.org/wiki/Volbeat" TargetMode="External"/><Relationship Id="rId381" Type="http://schemas.openxmlformats.org/officeDocument/2006/relationships/hyperlink" Target="http://en.wikipedia.org/wiki/Heracross" TargetMode="External"/><Relationship Id="rId220" Type="http://schemas.openxmlformats.org/officeDocument/2006/relationships/hyperlink" Target="http://en.wikipedia.org/wiki/Nidorina" TargetMode="External"/><Relationship Id="rId241" Type="http://schemas.openxmlformats.org/officeDocument/2006/relationships/hyperlink" Target="http://en.wikipedia.org/wiki/Pidgeot" TargetMode="External"/><Relationship Id="rId15" Type="http://schemas.openxmlformats.org/officeDocument/2006/relationships/hyperlink" Target="http://en.wikipedia.org/wiki/Bayleef" TargetMode="External"/><Relationship Id="rId36" Type="http://schemas.openxmlformats.org/officeDocument/2006/relationships/hyperlink" Target="http://en.wikipedia.org/wiki/Cascoon" TargetMode="External"/><Relationship Id="rId57" Type="http://schemas.openxmlformats.org/officeDocument/2006/relationships/hyperlink" Target="http://en.wikipedia.org/wiki/Cradily" TargetMode="External"/><Relationship Id="rId262" Type="http://schemas.openxmlformats.org/officeDocument/2006/relationships/hyperlink" Target="http://en.wikipedia.org/wiki/Purugly" TargetMode="External"/><Relationship Id="rId283" Type="http://schemas.openxmlformats.org/officeDocument/2006/relationships/hyperlink" Target="http://en.wikipedia.org/wiki/Seadra" TargetMode="External"/><Relationship Id="rId318" Type="http://schemas.openxmlformats.org/officeDocument/2006/relationships/hyperlink" Target="http://en.wikipedia.org/wiki/Spheal" TargetMode="External"/><Relationship Id="rId339" Type="http://schemas.openxmlformats.org/officeDocument/2006/relationships/hyperlink" Target="http://en.wikipedia.org/wiki/Tentacool" TargetMode="External"/><Relationship Id="rId78" Type="http://schemas.openxmlformats.org/officeDocument/2006/relationships/hyperlink" Target="http://en.wikipedia.org/wiki/Dunsparce" TargetMode="External"/><Relationship Id="rId99" Type="http://schemas.openxmlformats.org/officeDocument/2006/relationships/hyperlink" Target="http://en.wikipedia.org/wiki/Floatzel" TargetMode="External"/><Relationship Id="rId101" Type="http://schemas.openxmlformats.org/officeDocument/2006/relationships/hyperlink" Target="http://en.wikipedia.org/wiki/Gabite" TargetMode="External"/><Relationship Id="rId122" Type="http://schemas.openxmlformats.org/officeDocument/2006/relationships/hyperlink" Target="http://en.wikipedia.org/wiki/Grotle" TargetMode="External"/><Relationship Id="rId143" Type="http://schemas.openxmlformats.org/officeDocument/2006/relationships/hyperlink" Target="http://en.wikipedia.org/wiki/Jumpluff" TargetMode="External"/><Relationship Id="rId164" Type="http://schemas.openxmlformats.org/officeDocument/2006/relationships/hyperlink" Target="http://en.wikipedia.org/wiki/Lileep" TargetMode="External"/><Relationship Id="rId185" Type="http://schemas.openxmlformats.org/officeDocument/2006/relationships/hyperlink" Target="http://en.wikipedia.org/wiki/Makuhita" TargetMode="External"/><Relationship Id="rId350" Type="http://schemas.openxmlformats.org/officeDocument/2006/relationships/hyperlink" Target="http://en.wikipedia.org/wiki/Tyrogue" TargetMode="External"/><Relationship Id="rId371" Type="http://schemas.openxmlformats.org/officeDocument/2006/relationships/hyperlink" Target="http://en.wikipedia.org/wiki/Wingull" TargetMode="External"/><Relationship Id="rId9" Type="http://schemas.openxmlformats.org/officeDocument/2006/relationships/hyperlink" Target="http://en.wikipedia.org/wiki/Azurill" TargetMode="External"/><Relationship Id="rId210" Type="http://schemas.openxmlformats.org/officeDocument/2006/relationships/hyperlink" Target="http://en.wikipedia.org/wiki/Monferno" TargetMode="External"/><Relationship Id="rId26" Type="http://schemas.openxmlformats.org/officeDocument/2006/relationships/hyperlink" Target="http://en.wikipedia.org/wiki/Buizel" TargetMode="External"/><Relationship Id="rId231" Type="http://schemas.openxmlformats.org/officeDocument/2006/relationships/hyperlink" Target="http://en.wikipedia.org/wiki/List_of_Pok%C3%A9mon_(81%E2%80%93100)" TargetMode="External"/><Relationship Id="rId252" Type="http://schemas.openxmlformats.org/officeDocument/2006/relationships/hyperlink" Target="http://en.wikipedia.org/wiki/Poliwhirl" TargetMode="External"/><Relationship Id="rId273" Type="http://schemas.openxmlformats.org/officeDocument/2006/relationships/hyperlink" Target="http://en.wikipedia.org/wiki/Regigigas" TargetMode="External"/><Relationship Id="rId294" Type="http://schemas.openxmlformats.org/officeDocument/2006/relationships/hyperlink" Target="http://en.wikipedia.org/wiki/Shellos" TargetMode="External"/><Relationship Id="rId308" Type="http://schemas.openxmlformats.org/officeDocument/2006/relationships/hyperlink" Target="http://en.wikipedia.org/wiki/Slowking" TargetMode="External"/><Relationship Id="rId329" Type="http://schemas.openxmlformats.org/officeDocument/2006/relationships/hyperlink" Target="http://en.wikipedia.org/wiki/Sunflora" TargetMode="External"/><Relationship Id="rId47" Type="http://schemas.openxmlformats.org/officeDocument/2006/relationships/hyperlink" Target="http://en.wikipedia.org/wiki/Chimecho" TargetMode="External"/><Relationship Id="rId68" Type="http://schemas.openxmlformats.org/officeDocument/2006/relationships/hyperlink" Target="http://en.wikipedia.org/wiki/Dewgong" TargetMode="External"/><Relationship Id="rId89" Type="http://schemas.openxmlformats.org/officeDocument/2006/relationships/hyperlink" Target="http://en.wikipedia.org/wiki/Espeon" TargetMode="External"/><Relationship Id="rId112" Type="http://schemas.openxmlformats.org/officeDocument/2006/relationships/hyperlink" Target="http://en.wikipedia.org/wiki/Gligar" TargetMode="External"/><Relationship Id="rId133" Type="http://schemas.openxmlformats.org/officeDocument/2006/relationships/hyperlink" Target="http://en.wikipedia.org/wiki/Hoothoot" TargetMode="External"/><Relationship Id="rId154" Type="http://schemas.openxmlformats.org/officeDocument/2006/relationships/hyperlink" Target="http://en.wikipedia.org/wiki/Kricketot" TargetMode="External"/><Relationship Id="rId175" Type="http://schemas.openxmlformats.org/officeDocument/2006/relationships/hyperlink" Target="http://en.wikipedia.org/wiki/Luxray" TargetMode="External"/><Relationship Id="rId340" Type="http://schemas.openxmlformats.org/officeDocument/2006/relationships/hyperlink" Target="http://en.wikipedia.org/wiki/Togepi" TargetMode="External"/><Relationship Id="rId361" Type="http://schemas.openxmlformats.org/officeDocument/2006/relationships/hyperlink" Target="http://en.wikipedia.org/wiki/Voltorb" TargetMode="External"/><Relationship Id="rId196" Type="http://schemas.openxmlformats.org/officeDocument/2006/relationships/hyperlink" Target="http://en.wikipedia.org/wiki/Mawile" TargetMode="External"/><Relationship Id="rId200" Type="http://schemas.openxmlformats.org/officeDocument/2006/relationships/hyperlink" Target="http://en.wikipedia.org/wiki/Meowth" TargetMode="External"/><Relationship Id="rId382" Type="http://schemas.openxmlformats.org/officeDocument/2006/relationships/printerSettings" Target="../printerSettings/printerSettings1.bin"/><Relationship Id="rId16" Type="http://schemas.openxmlformats.org/officeDocument/2006/relationships/hyperlink" Target="http://en.wikipedia.org/wiki/Beautifly" TargetMode="External"/><Relationship Id="rId221" Type="http://schemas.openxmlformats.org/officeDocument/2006/relationships/hyperlink" Target="http://en.wikipedia.org/wiki/Nidorino" TargetMode="External"/><Relationship Id="rId242" Type="http://schemas.openxmlformats.org/officeDocument/2006/relationships/hyperlink" Target="http://en.wikipedia.org/wiki/Pidgeotto" TargetMode="External"/><Relationship Id="rId263" Type="http://schemas.openxmlformats.org/officeDocument/2006/relationships/hyperlink" Target="http://en.wikipedia.org/wiki/Quagsire" TargetMode="External"/><Relationship Id="rId284" Type="http://schemas.openxmlformats.org/officeDocument/2006/relationships/hyperlink" Target="http://en.wikipedia.org/wiki/Seaking_(Pok%C3%A9mon)" TargetMode="External"/><Relationship Id="rId319" Type="http://schemas.openxmlformats.org/officeDocument/2006/relationships/hyperlink" Target="http://en.wikipedia.org/wiki/Spinarak" TargetMode="External"/><Relationship Id="rId37" Type="http://schemas.openxmlformats.org/officeDocument/2006/relationships/hyperlink" Target="http://en.wikipedia.org/wiki/Castform" TargetMode="External"/><Relationship Id="rId58" Type="http://schemas.openxmlformats.org/officeDocument/2006/relationships/hyperlink" Target="http://en.wikipedia.org/wiki/Cranidos" TargetMode="External"/><Relationship Id="rId79" Type="http://schemas.openxmlformats.org/officeDocument/2006/relationships/hyperlink" Target="http://en.wikipedia.org/wiki/Dusclops" TargetMode="External"/><Relationship Id="rId102" Type="http://schemas.openxmlformats.org/officeDocument/2006/relationships/hyperlink" Target="http://en.wikipedia.org/wiki/Gardevoir" TargetMode="External"/><Relationship Id="rId123" Type="http://schemas.openxmlformats.org/officeDocument/2006/relationships/hyperlink" Target="http://en.wikipedia.org/wiki/Grovyle" TargetMode="External"/><Relationship Id="rId144" Type="http://schemas.openxmlformats.org/officeDocument/2006/relationships/hyperlink" Target="http://en.wikipedia.org/wiki/Jynx" TargetMode="External"/><Relationship Id="rId330" Type="http://schemas.openxmlformats.org/officeDocument/2006/relationships/hyperlink" Target="http://en.wikipedia.org/wiki/Sunkern" TargetMode="External"/><Relationship Id="rId90" Type="http://schemas.openxmlformats.org/officeDocument/2006/relationships/hyperlink" Target="http://en.wikipedia.org/wiki/Exeggcute" TargetMode="External"/><Relationship Id="rId165" Type="http://schemas.openxmlformats.org/officeDocument/2006/relationships/hyperlink" Target="http://en.wikipedia.org/wiki/Linoone" TargetMode="External"/><Relationship Id="rId186" Type="http://schemas.openxmlformats.org/officeDocument/2006/relationships/hyperlink" Target="http://en.wikipedia.org/wiki/Manaphy" TargetMode="External"/><Relationship Id="rId351" Type="http://schemas.openxmlformats.org/officeDocument/2006/relationships/hyperlink" Target="http://en.wikipedia.org/wiki/Unown" TargetMode="External"/><Relationship Id="rId372" Type="http://schemas.openxmlformats.org/officeDocument/2006/relationships/hyperlink" Target="http://en.wikipedia.org/wiki/Wobbuffet" TargetMode="External"/><Relationship Id="rId211" Type="http://schemas.openxmlformats.org/officeDocument/2006/relationships/hyperlink" Target="http://en.wikipedia.org/wiki/Mothim" TargetMode="External"/><Relationship Id="rId232" Type="http://schemas.openxmlformats.org/officeDocument/2006/relationships/hyperlink" Target="http://en.wikipedia.org/wiki/Pachirisu" TargetMode="External"/><Relationship Id="rId253" Type="http://schemas.openxmlformats.org/officeDocument/2006/relationships/hyperlink" Target="http://en.wikipedia.org/wiki/Ponyta" TargetMode="External"/><Relationship Id="rId274" Type="http://schemas.openxmlformats.org/officeDocument/2006/relationships/hyperlink" Target="http://en.wikipedia.org/wiki/Relicanth" TargetMode="External"/><Relationship Id="rId295" Type="http://schemas.openxmlformats.org/officeDocument/2006/relationships/hyperlink" Target="http://en.wikipedia.org/wiki/Shieldon" TargetMode="External"/><Relationship Id="rId309" Type="http://schemas.openxmlformats.org/officeDocument/2006/relationships/hyperlink" Target="http://en.wikipedia.org/wiki/Slowpoke_(Pok%C3%A9mon)" TargetMode="External"/><Relationship Id="rId27" Type="http://schemas.openxmlformats.org/officeDocument/2006/relationships/hyperlink" Target="http://en.wikipedia.org/wiki/Bulbasaur" TargetMode="External"/><Relationship Id="rId48" Type="http://schemas.openxmlformats.org/officeDocument/2006/relationships/hyperlink" Target="http://en.wikipedia.org/wiki/Chinchou" TargetMode="External"/><Relationship Id="rId69" Type="http://schemas.openxmlformats.org/officeDocument/2006/relationships/hyperlink" Target="http://en.wikipedia.org/wiki/Dialga" TargetMode="External"/><Relationship Id="rId113" Type="http://schemas.openxmlformats.org/officeDocument/2006/relationships/hyperlink" Target="http://en.wikipedia.org/wiki/Gloom_(Pok%C3%A9mon)" TargetMode="External"/><Relationship Id="rId134" Type="http://schemas.openxmlformats.org/officeDocument/2006/relationships/hyperlink" Target="http://en.wikipedia.org/wiki/Hoppip" TargetMode="External"/><Relationship Id="rId320" Type="http://schemas.openxmlformats.org/officeDocument/2006/relationships/hyperlink" Target="http://en.wikipedia.org/wiki/Spinda" TargetMode="External"/><Relationship Id="rId80" Type="http://schemas.openxmlformats.org/officeDocument/2006/relationships/hyperlink" Target="http://en.wikipedia.org/wiki/Duskull" TargetMode="External"/><Relationship Id="rId155" Type="http://schemas.openxmlformats.org/officeDocument/2006/relationships/hyperlink" Target="http://en.wikipedia.org/wiki/Kricketune" TargetMode="External"/><Relationship Id="rId176" Type="http://schemas.openxmlformats.org/officeDocument/2006/relationships/hyperlink" Target="http://en.wikipedia.org/wiki/Machoke" TargetMode="External"/><Relationship Id="rId197" Type="http://schemas.openxmlformats.org/officeDocument/2006/relationships/hyperlink" Target="http://en.wikipedia.org/wiki/Medicham" TargetMode="External"/><Relationship Id="rId341" Type="http://schemas.openxmlformats.org/officeDocument/2006/relationships/hyperlink" Target="http://en.wikipedia.org/wiki/Togetic" TargetMode="External"/><Relationship Id="rId362" Type="http://schemas.openxmlformats.org/officeDocument/2006/relationships/hyperlink" Target="http://en.wikipedia.org/wiki/Vulpix" TargetMode="External"/><Relationship Id="rId201" Type="http://schemas.openxmlformats.org/officeDocument/2006/relationships/hyperlink" Target="http://en.wikipedia.org/wiki/Metang" TargetMode="External"/><Relationship Id="rId222" Type="http://schemas.openxmlformats.org/officeDocument/2006/relationships/hyperlink" Target="http://en.wikipedia.org/wiki/Nincada" TargetMode="External"/><Relationship Id="rId243" Type="http://schemas.openxmlformats.org/officeDocument/2006/relationships/hyperlink" Target="http://en.wikipedia.org/wiki/Pidgey" TargetMode="External"/><Relationship Id="rId264" Type="http://schemas.openxmlformats.org/officeDocument/2006/relationships/hyperlink" Target="http://en.wikipedia.org/wiki/Quilava" TargetMode="External"/><Relationship Id="rId285" Type="http://schemas.openxmlformats.org/officeDocument/2006/relationships/hyperlink" Target="http://en.wikipedia.org/wiki/Sealeo" TargetMode="External"/><Relationship Id="rId17" Type="http://schemas.openxmlformats.org/officeDocument/2006/relationships/hyperlink" Target="http://en.wikipedia.org/wiki/Beedrill" TargetMode="External"/><Relationship Id="rId38" Type="http://schemas.openxmlformats.org/officeDocument/2006/relationships/hyperlink" Target="http://en.wikipedia.org/wiki/Caterpie" TargetMode="External"/><Relationship Id="rId59" Type="http://schemas.openxmlformats.org/officeDocument/2006/relationships/hyperlink" Target="http://en.wikipedia.org/wiki/Crawdaunt" TargetMode="External"/><Relationship Id="rId103" Type="http://schemas.openxmlformats.org/officeDocument/2006/relationships/hyperlink" Target="http://en.wikipedia.org/wiki/Gastly" TargetMode="External"/><Relationship Id="rId124" Type="http://schemas.openxmlformats.org/officeDocument/2006/relationships/hyperlink" Target="http://en.wikipedia.org/wiki/Growlithe" TargetMode="External"/><Relationship Id="rId310" Type="http://schemas.openxmlformats.org/officeDocument/2006/relationships/hyperlink" Target="http://en.wikipedia.org/wiki/Slugma" TargetMode="External"/><Relationship Id="rId70" Type="http://schemas.openxmlformats.org/officeDocument/2006/relationships/hyperlink" Target="http://en.wikipedia.org/wiki/Diglett" TargetMode="External"/><Relationship Id="rId91" Type="http://schemas.openxmlformats.org/officeDocument/2006/relationships/hyperlink" Target="http://en.wikipedia.org/wiki/Exeggutor" TargetMode="External"/><Relationship Id="rId145" Type="http://schemas.openxmlformats.org/officeDocument/2006/relationships/hyperlink" Target="http://en.wikipedia.org/wiki/Kabuto_(Pok%C3%A9mon)" TargetMode="External"/><Relationship Id="rId166" Type="http://schemas.openxmlformats.org/officeDocument/2006/relationships/hyperlink" Target="http://en.wikipedia.org/wiki/Lombre" TargetMode="External"/><Relationship Id="rId187" Type="http://schemas.openxmlformats.org/officeDocument/2006/relationships/hyperlink" Target="http://en.wikipedia.org/wiki/Manectric" TargetMode="External"/><Relationship Id="rId331" Type="http://schemas.openxmlformats.org/officeDocument/2006/relationships/hyperlink" Target="http://en.wikipedia.org/wiki/Surskit" TargetMode="External"/><Relationship Id="rId352" Type="http://schemas.openxmlformats.org/officeDocument/2006/relationships/hyperlink" Target="http://en.wikipedia.org/wiki/Ursaring" TargetMode="External"/><Relationship Id="rId373" Type="http://schemas.openxmlformats.org/officeDocument/2006/relationships/hyperlink" Target="http://en.wikipedia.org/wiki/Wooper" TargetMode="External"/><Relationship Id="rId1" Type="http://schemas.openxmlformats.org/officeDocument/2006/relationships/hyperlink" Target="http://en.wikipedia.org/wiki/Aipom" TargetMode="External"/><Relationship Id="rId212" Type="http://schemas.openxmlformats.org/officeDocument/2006/relationships/hyperlink" Target="http://en.wikipedia.org/wiki/Mr._Mime" TargetMode="External"/><Relationship Id="rId233" Type="http://schemas.openxmlformats.org/officeDocument/2006/relationships/hyperlink" Target="http://en.wikipedia.org/wiki/Palkia" TargetMode="External"/><Relationship Id="rId254" Type="http://schemas.openxmlformats.org/officeDocument/2006/relationships/hyperlink" Target="http://en.wikipedia.org/wiki/Poochyena" TargetMode="External"/><Relationship Id="rId28" Type="http://schemas.openxmlformats.org/officeDocument/2006/relationships/hyperlink" Target="http://en.wikipedia.org/wiki/Buneary" TargetMode="External"/><Relationship Id="rId49" Type="http://schemas.openxmlformats.org/officeDocument/2006/relationships/hyperlink" Target="http://en.wikipedia.org/wiki/Chingling" TargetMode="External"/><Relationship Id="rId114" Type="http://schemas.openxmlformats.org/officeDocument/2006/relationships/hyperlink" Target="http://en.wikipedia.org/wiki/Golbat" TargetMode="External"/><Relationship Id="rId275" Type="http://schemas.openxmlformats.org/officeDocument/2006/relationships/hyperlink" Target="http://en.wikipedia.org/wiki/Remoraid" TargetMode="External"/><Relationship Id="rId296" Type="http://schemas.openxmlformats.org/officeDocument/2006/relationships/hyperlink" Target="http://en.wikipedia.org/wiki/Shiftry" TargetMode="External"/><Relationship Id="rId300" Type="http://schemas.openxmlformats.org/officeDocument/2006/relationships/hyperlink" Target="http://en.wikipedia.org/wiki/Shuppet" TargetMode="External"/><Relationship Id="rId60" Type="http://schemas.openxmlformats.org/officeDocument/2006/relationships/hyperlink" Target="http://en.wikipedia.org/wiki/Croagunk" TargetMode="External"/><Relationship Id="rId81" Type="http://schemas.openxmlformats.org/officeDocument/2006/relationships/hyperlink" Target="http://en.wikipedia.org/wiki/Dustox" TargetMode="External"/><Relationship Id="rId135" Type="http://schemas.openxmlformats.org/officeDocument/2006/relationships/hyperlink" Target="http://en.wikipedia.org/wiki/Horsea" TargetMode="External"/><Relationship Id="rId156" Type="http://schemas.openxmlformats.org/officeDocument/2006/relationships/hyperlink" Target="http://en.wikipedia.org/wiki/Lairon" TargetMode="External"/><Relationship Id="rId177" Type="http://schemas.openxmlformats.org/officeDocument/2006/relationships/hyperlink" Target="http://en.wikipedia.org/wiki/Machop" TargetMode="External"/><Relationship Id="rId198" Type="http://schemas.openxmlformats.org/officeDocument/2006/relationships/hyperlink" Target="http://en.wikipedia.org/wiki/Meditite" TargetMode="External"/><Relationship Id="rId321" Type="http://schemas.openxmlformats.org/officeDocument/2006/relationships/hyperlink" Target="http://en.wikipedia.org/wiki/Spoink" TargetMode="External"/><Relationship Id="rId342" Type="http://schemas.openxmlformats.org/officeDocument/2006/relationships/hyperlink" Target="http://en.wikipedia.org/wiki/Torchic" TargetMode="External"/><Relationship Id="rId363" Type="http://schemas.openxmlformats.org/officeDocument/2006/relationships/hyperlink" Target="http://en.wikipedia.org/wiki/Wailmer" TargetMode="External"/><Relationship Id="rId202" Type="http://schemas.openxmlformats.org/officeDocument/2006/relationships/hyperlink" Target="http://en.wikipedia.org/wiki/Metapod" TargetMode="External"/><Relationship Id="rId223" Type="http://schemas.openxmlformats.org/officeDocument/2006/relationships/hyperlink" Target="http://en.wikipedia.org/wiki/Ninetales" TargetMode="External"/><Relationship Id="rId244" Type="http://schemas.openxmlformats.org/officeDocument/2006/relationships/hyperlink" Target="http://en.wikipedia.org/wiki/Pikachu" TargetMode="External"/><Relationship Id="rId18" Type="http://schemas.openxmlformats.org/officeDocument/2006/relationships/hyperlink" Target="http://en.wikipedia.org/wiki/Beldum" TargetMode="External"/><Relationship Id="rId39" Type="http://schemas.openxmlformats.org/officeDocument/2006/relationships/hyperlink" Target="http://en.wikipedia.org/wiki/Charizard" TargetMode="External"/><Relationship Id="rId265" Type="http://schemas.openxmlformats.org/officeDocument/2006/relationships/hyperlink" Target="http://en.wikipedia.org/wiki/Raichu" TargetMode="External"/><Relationship Id="rId286" Type="http://schemas.openxmlformats.org/officeDocument/2006/relationships/hyperlink" Target="http://en.wikipedia.org/wiki/Seedot" TargetMode="External"/><Relationship Id="rId50" Type="http://schemas.openxmlformats.org/officeDocument/2006/relationships/hyperlink" Target="http://en.wikipedia.org/wiki/Clamperl" TargetMode="External"/><Relationship Id="rId104" Type="http://schemas.openxmlformats.org/officeDocument/2006/relationships/hyperlink" Target="http://en.wikipedia.org/wiki/Gastrodon" TargetMode="External"/><Relationship Id="rId125" Type="http://schemas.openxmlformats.org/officeDocument/2006/relationships/hyperlink" Target="http://en.wikipedia.org/wiki/Grumpig" TargetMode="External"/><Relationship Id="rId146" Type="http://schemas.openxmlformats.org/officeDocument/2006/relationships/hyperlink" Target="http://en.wikipedia.org/wiki/Kadabra" TargetMode="External"/><Relationship Id="rId167" Type="http://schemas.openxmlformats.org/officeDocument/2006/relationships/hyperlink" Target="http://en.wikipedia.org/wiki/Lopunny" TargetMode="External"/><Relationship Id="rId188" Type="http://schemas.openxmlformats.org/officeDocument/2006/relationships/hyperlink" Target="http://en.wikipedia.org/wiki/Mankey" TargetMode="External"/><Relationship Id="rId311" Type="http://schemas.openxmlformats.org/officeDocument/2006/relationships/hyperlink" Target="http://en.wikipedia.org/wiki/Smoochum" TargetMode="External"/><Relationship Id="rId332" Type="http://schemas.openxmlformats.org/officeDocument/2006/relationships/hyperlink" Target="http://en.wikipedia.org/wiki/Swablu" TargetMode="External"/><Relationship Id="rId353" Type="http://schemas.openxmlformats.org/officeDocument/2006/relationships/hyperlink" Target="http://en.wikipedia.org/wiki/Venomoth" TargetMode="External"/><Relationship Id="rId374" Type="http://schemas.openxmlformats.org/officeDocument/2006/relationships/hyperlink" Target="http://en.wikipedia.org/wiki/Wormadam" TargetMode="External"/><Relationship Id="rId71" Type="http://schemas.openxmlformats.org/officeDocument/2006/relationships/hyperlink" Target="http://en.wikipedia.org/wiki/Ditto_(Pok%C3%A9mon)" TargetMode="External"/><Relationship Id="rId92" Type="http://schemas.openxmlformats.org/officeDocument/2006/relationships/hyperlink" Target="http://en.wikipedia.org/wiki/Exploud" TargetMode="External"/><Relationship Id="rId213" Type="http://schemas.openxmlformats.org/officeDocument/2006/relationships/hyperlink" Target="http://en.wikipedia.org/wiki/Mudkip" TargetMode="External"/><Relationship Id="rId234" Type="http://schemas.openxmlformats.org/officeDocument/2006/relationships/hyperlink" Target="http://en.wikipedia.org/wiki/Paras_(Pok%C3%A9mon)" TargetMode="External"/><Relationship Id="rId2" Type="http://schemas.openxmlformats.org/officeDocument/2006/relationships/hyperlink" Target="http://en.wikipedia.org/wiki/Ampharos" TargetMode="External"/><Relationship Id="rId29" Type="http://schemas.openxmlformats.org/officeDocument/2006/relationships/hyperlink" Target="http://en.wikipedia.org/wiki/Burmy" TargetMode="External"/><Relationship Id="rId255" Type="http://schemas.openxmlformats.org/officeDocument/2006/relationships/hyperlink" Target="http://en.wikipedia.org/wiki/Porygon" TargetMode="External"/><Relationship Id="rId276" Type="http://schemas.openxmlformats.org/officeDocument/2006/relationships/hyperlink" Target="http://en.wikipedia.org/wiki/Rhydon" TargetMode="External"/><Relationship Id="rId297" Type="http://schemas.openxmlformats.org/officeDocument/2006/relationships/hyperlink" Target="http://en.wikipedia.org/wiki/Shinx" TargetMode="External"/><Relationship Id="rId40" Type="http://schemas.openxmlformats.org/officeDocument/2006/relationships/hyperlink" Target="http://en.wikipedia.org/wiki/Charmander" TargetMode="External"/><Relationship Id="rId115" Type="http://schemas.openxmlformats.org/officeDocument/2006/relationships/hyperlink" Target="http://en.wikipedia.org/wiki/Goldeen" TargetMode="External"/><Relationship Id="rId136" Type="http://schemas.openxmlformats.org/officeDocument/2006/relationships/hyperlink" Target="http://en.wikipedia.org/wiki/Houndour" TargetMode="External"/><Relationship Id="rId157" Type="http://schemas.openxmlformats.org/officeDocument/2006/relationships/hyperlink" Target="http://en.wikipedia.org/wiki/Lapras" TargetMode="External"/><Relationship Id="rId178" Type="http://schemas.openxmlformats.org/officeDocument/2006/relationships/hyperlink" Target="http://en.wikipedia.org/wiki/Magby" TargetMode="External"/><Relationship Id="rId301" Type="http://schemas.openxmlformats.org/officeDocument/2006/relationships/hyperlink" Target="http://en.wikipedia.org/wiki/Silcoon" TargetMode="External"/><Relationship Id="rId322" Type="http://schemas.openxmlformats.org/officeDocument/2006/relationships/hyperlink" Target="http://en.wikipedia.org/wiki/Squirtle" TargetMode="External"/><Relationship Id="rId343" Type="http://schemas.openxmlformats.org/officeDocument/2006/relationships/hyperlink" Target="http://en.wikipedia.org/wiki/Torkoal" TargetMode="External"/><Relationship Id="rId364" Type="http://schemas.openxmlformats.org/officeDocument/2006/relationships/hyperlink" Target="http://en.wikipedia.org/wiki/Wailord" TargetMode="External"/><Relationship Id="rId61" Type="http://schemas.openxmlformats.org/officeDocument/2006/relationships/hyperlink" Target="http://en.wikipedia.org/wiki/Croconaw" TargetMode="External"/><Relationship Id="rId82" Type="http://schemas.openxmlformats.org/officeDocument/2006/relationships/hyperlink" Target="http://en.wikipedia.org/wiki/Eevee" TargetMode="External"/><Relationship Id="rId199" Type="http://schemas.openxmlformats.org/officeDocument/2006/relationships/hyperlink" Target="http://en.wikipedia.org/wiki/Meganium" TargetMode="External"/><Relationship Id="rId203" Type="http://schemas.openxmlformats.org/officeDocument/2006/relationships/hyperlink" Target="http://en.wikipedia.org/wiki/Mewtwo" TargetMode="External"/><Relationship Id="rId19" Type="http://schemas.openxmlformats.org/officeDocument/2006/relationships/hyperlink" Target="http://en.wikipedia.org/wiki/Bellossom" TargetMode="External"/><Relationship Id="rId224" Type="http://schemas.openxmlformats.org/officeDocument/2006/relationships/hyperlink" Target="http://en.wikipedia.org/wiki/Noctowl" TargetMode="External"/><Relationship Id="rId245" Type="http://schemas.openxmlformats.org/officeDocument/2006/relationships/hyperlink" Target="http://en.wikipedia.org/wiki/Piloswine" TargetMode="External"/><Relationship Id="rId266" Type="http://schemas.openxmlformats.org/officeDocument/2006/relationships/hyperlink" Target="http://en.wikipedia.org/wiki/Ralts" TargetMode="External"/><Relationship Id="rId287" Type="http://schemas.openxmlformats.org/officeDocument/2006/relationships/hyperlink" Target="http://en.wikipedia.org/wiki/Seel_(Pok%C3%A9mon)" TargetMode="External"/><Relationship Id="rId30" Type="http://schemas.openxmlformats.org/officeDocument/2006/relationships/hyperlink" Target="http://en.wikipedia.org/wiki/Butterfree" TargetMode="External"/><Relationship Id="rId105" Type="http://schemas.openxmlformats.org/officeDocument/2006/relationships/hyperlink" Target="http://en.wikipedia.org/wiki/Geodude" TargetMode="External"/><Relationship Id="rId126" Type="http://schemas.openxmlformats.org/officeDocument/2006/relationships/hyperlink" Target="http://en.wikipedia.org/wiki/Gulpin" TargetMode="External"/><Relationship Id="rId147" Type="http://schemas.openxmlformats.org/officeDocument/2006/relationships/hyperlink" Target="http://en.wikipedia.org/wiki/Kakuna" TargetMode="External"/><Relationship Id="rId168" Type="http://schemas.openxmlformats.org/officeDocument/2006/relationships/hyperlink" Target="http://en.wikipedia.org/wiki/Lotad" TargetMode="External"/><Relationship Id="rId312" Type="http://schemas.openxmlformats.org/officeDocument/2006/relationships/hyperlink" Target="http://en.wikipedia.org/wiki/Sneasel" TargetMode="External"/><Relationship Id="rId333" Type="http://schemas.openxmlformats.org/officeDocument/2006/relationships/hyperlink" Target="http://en.wikipedia.org/wiki/Swalot" TargetMode="External"/><Relationship Id="rId354" Type="http://schemas.openxmlformats.org/officeDocument/2006/relationships/hyperlink" Target="http://en.wikipedia.org/wiki/Venonat" TargetMode="External"/><Relationship Id="rId51" Type="http://schemas.openxmlformats.org/officeDocument/2006/relationships/hyperlink" Target="http://en.wikipedia.org/wiki/Clefairy" TargetMode="External"/><Relationship Id="rId72" Type="http://schemas.openxmlformats.org/officeDocument/2006/relationships/hyperlink" Target="http://en.wikipedia.org/wiki/Dodrio" TargetMode="External"/><Relationship Id="rId93" Type="http://schemas.openxmlformats.org/officeDocument/2006/relationships/hyperlink" Target="http://en.wikipedia.org/wiki/Farfetch%27d" TargetMode="External"/><Relationship Id="rId189" Type="http://schemas.openxmlformats.org/officeDocument/2006/relationships/hyperlink" Target="http://en.wikipedia.org/wiki/Mantine" TargetMode="External"/><Relationship Id="rId375" Type="http://schemas.openxmlformats.org/officeDocument/2006/relationships/hyperlink" Target="http://en.wikipedia.org/wiki/Wynaut" TargetMode="External"/><Relationship Id="rId3" Type="http://schemas.openxmlformats.org/officeDocument/2006/relationships/hyperlink" Target="http://en.wikipedia.org/wiki/Anorith" TargetMode="External"/><Relationship Id="rId214" Type="http://schemas.openxmlformats.org/officeDocument/2006/relationships/hyperlink" Target="http://en.wikipedia.org/wiki/Muk" TargetMode="External"/><Relationship Id="rId235" Type="http://schemas.openxmlformats.org/officeDocument/2006/relationships/hyperlink" Target="http://en.wikipedia.org/wiki/Parasect" TargetMode="External"/><Relationship Id="rId256" Type="http://schemas.openxmlformats.org/officeDocument/2006/relationships/hyperlink" Target="http://en.wikipedia.org/wiki/Porygon2" TargetMode="External"/><Relationship Id="rId277" Type="http://schemas.openxmlformats.org/officeDocument/2006/relationships/hyperlink" Target="http://en.wikipedia.org/wiki/Rhyhorn" TargetMode="External"/><Relationship Id="rId298" Type="http://schemas.openxmlformats.org/officeDocument/2006/relationships/hyperlink" Target="http://en.wikipedia.org/wiki/Shroomish" TargetMode="External"/><Relationship Id="rId116" Type="http://schemas.openxmlformats.org/officeDocument/2006/relationships/hyperlink" Target="http://en.wikipedia.org/wiki/Golduck" TargetMode="External"/><Relationship Id="rId137" Type="http://schemas.openxmlformats.org/officeDocument/2006/relationships/hyperlink" Target="http://en.wikipedia.org/wiki/Huntail" TargetMode="External"/><Relationship Id="rId158" Type="http://schemas.openxmlformats.org/officeDocument/2006/relationships/hyperlink" Target="http://en.wikipedia.org/wiki/Larvitar" TargetMode="External"/><Relationship Id="rId302" Type="http://schemas.openxmlformats.org/officeDocument/2006/relationships/hyperlink" Target="http://en.wikipedia.org/wiki/Skiploom" TargetMode="External"/><Relationship Id="rId323" Type="http://schemas.openxmlformats.org/officeDocument/2006/relationships/hyperlink" Target="http://en.wikipedia.org/wiki/Stantler" TargetMode="External"/><Relationship Id="rId344" Type="http://schemas.openxmlformats.org/officeDocument/2006/relationships/hyperlink" Target="http://en.wikipedia.org/wiki/Totodile" TargetMode="External"/><Relationship Id="rId20" Type="http://schemas.openxmlformats.org/officeDocument/2006/relationships/hyperlink" Target="http://en.wikipedia.org/wiki/Bellsprout" TargetMode="External"/><Relationship Id="rId41" Type="http://schemas.openxmlformats.org/officeDocument/2006/relationships/hyperlink" Target="http://en.wikipedia.org/wiki/Charmeleon" TargetMode="External"/><Relationship Id="rId62" Type="http://schemas.openxmlformats.org/officeDocument/2006/relationships/hyperlink" Target="http://en.wikipedia.org/wiki/Cubone" TargetMode="External"/><Relationship Id="rId83" Type="http://schemas.openxmlformats.org/officeDocument/2006/relationships/hyperlink" Target="http://en.wikipedia.org/wiki/Ekans" TargetMode="External"/><Relationship Id="rId179" Type="http://schemas.openxmlformats.org/officeDocument/2006/relationships/hyperlink" Target="http://en.wikipedia.org/wiki/Magcargo" TargetMode="External"/><Relationship Id="rId365" Type="http://schemas.openxmlformats.org/officeDocument/2006/relationships/hyperlink" Target="http://en.wikipedia.org/wiki/Wartortle" TargetMode="External"/><Relationship Id="rId190" Type="http://schemas.openxmlformats.org/officeDocument/2006/relationships/hyperlink" Target="http://en.wikipedia.org/wiki/Mantyke" TargetMode="External"/><Relationship Id="rId204" Type="http://schemas.openxmlformats.org/officeDocument/2006/relationships/hyperlink" Target="http://en.wikipedia.org/wiki/Mew_(Pok%C3%A9mon)" TargetMode="External"/><Relationship Id="rId225" Type="http://schemas.openxmlformats.org/officeDocument/2006/relationships/hyperlink" Target="http://en.wikipedia.org/wiki/Nosepass" TargetMode="External"/><Relationship Id="rId246" Type="http://schemas.openxmlformats.org/officeDocument/2006/relationships/hyperlink" Target="http://en.wikipedia.org/wiki/Pineco" TargetMode="External"/><Relationship Id="rId267" Type="http://schemas.openxmlformats.org/officeDocument/2006/relationships/hyperlink" Target="http://en.wikipedia.org/wiki/Rampardos" TargetMode="External"/><Relationship Id="rId288" Type="http://schemas.openxmlformats.org/officeDocument/2006/relationships/hyperlink" Target="http://en.wikipedia.org/wiki/Sentret" TargetMode="External"/><Relationship Id="rId106" Type="http://schemas.openxmlformats.org/officeDocument/2006/relationships/hyperlink" Target="http://en.wikipedia.org/wiki/Gible" TargetMode="External"/><Relationship Id="rId127" Type="http://schemas.openxmlformats.org/officeDocument/2006/relationships/hyperlink" Target="http://en.wikipedia.org/wiki/Happiny" TargetMode="External"/><Relationship Id="rId313" Type="http://schemas.openxmlformats.org/officeDocument/2006/relationships/hyperlink" Target="http://en.wikipedia.org/wiki/Snorunt" TargetMode="External"/><Relationship Id="rId10" Type="http://schemas.openxmlformats.org/officeDocument/2006/relationships/hyperlink" Target="http://en.wikipedia.org/wiki/Bagon" TargetMode="External"/><Relationship Id="rId31" Type="http://schemas.openxmlformats.org/officeDocument/2006/relationships/hyperlink" Target="http://en.wikipedia.org/wiki/Cacnea" TargetMode="External"/><Relationship Id="rId52" Type="http://schemas.openxmlformats.org/officeDocument/2006/relationships/hyperlink" Target="http://en.wikipedia.org/wiki/Cleffa" TargetMode="External"/><Relationship Id="rId73" Type="http://schemas.openxmlformats.org/officeDocument/2006/relationships/hyperlink" Target="http://en.wikipedia.org/wiki/Doduo" TargetMode="External"/><Relationship Id="rId94" Type="http://schemas.openxmlformats.org/officeDocument/2006/relationships/hyperlink" Target="http://en.wikipedia.org/wiki/Fearow" TargetMode="External"/><Relationship Id="rId148" Type="http://schemas.openxmlformats.org/officeDocument/2006/relationships/hyperlink" Target="http://en.wikipedia.org/wiki/Kangaskhan" TargetMode="External"/><Relationship Id="rId169" Type="http://schemas.openxmlformats.org/officeDocument/2006/relationships/hyperlink" Target="http://en.wikipedia.org/wiki/Loudred" TargetMode="External"/><Relationship Id="rId334" Type="http://schemas.openxmlformats.org/officeDocument/2006/relationships/hyperlink" Target="http://en.wikipedia.org/wiki/Swinub" TargetMode="External"/><Relationship Id="rId355" Type="http://schemas.openxmlformats.org/officeDocument/2006/relationships/hyperlink" Target="http://en.wikipedia.org/wiki/Vespiquen" TargetMode="External"/><Relationship Id="rId376" Type="http://schemas.openxmlformats.org/officeDocument/2006/relationships/hyperlink" Target="http://en.wikipedia.org/wiki/Xatu" TargetMode="External"/><Relationship Id="rId4" Type="http://schemas.openxmlformats.org/officeDocument/2006/relationships/hyperlink" Target="http://en.wikipedia.org/wiki/Arbok" TargetMode="External"/><Relationship Id="rId180" Type="http://schemas.openxmlformats.org/officeDocument/2006/relationships/hyperlink" Target="http://en.wikipedia.org/wiki/Magikarp" TargetMode="External"/><Relationship Id="rId215" Type="http://schemas.openxmlformats.org/officeDocument/2006/relationships/hyperlink" Target="http://en.wikipedia.org/wiki/Munchlax" TargetMode="External"/><Relationship Id="rId236" Type="http://schemas.openxmlformats.org/officeDocument/2006/relationships/hyperlink" Target="http://en.wikipedia.org/wiki/Pelipper" TargetMode="External"/><Relationship Id="rId257" Type="http://schemas.openxmlformats.org/officeDocument/2006/relationships/hyperlink" Target="http://en.wikipedia.org/wiki/Primeape" TargetMode="External"/><Relationship Id="rId278" Type="http://schemas.openxmlformats.org/officeDocument/2006/relationships/hyperlink" Target="http://en.wikipedia.org/wiki/Riol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smogon.com/dp/moves/energy_ball" TargetMode="External"/><Relationship Id="rId299" Type="http://schemas.openxmlformats.org/officeDocument/2006/relationships/hyperlink" Target="http://www.smogon.com/dp/moves/psychic" TargetMode="External"/><Relationship Id="rId21" Type="http://schemas.openxmlformats.org/officeDocument/2006/relationships/hyperlink" Target="http://www.smogon.com/dp/moves/attract" TargetMode="External"/><Relationship Id="rId63" Type="http://schemas.openxmlformats.org/officeDocument/2006/relationships/hyperlink" Target="http://www.smogon.com/dp/moves/confusion" TargetMode="External"/><Relationship Id="rId159" Type="http://schemas.openxmlformats.org/officeDocument/2006/relationships/hyperlink" Target="http://www.smogon.com/dp/moves/grass_knot" TargetMode="External"/><Relationship Id="rId324" Type="http://schemas.openxmlformats.org/officeDocument/2006/relationships/hyperlink" Target="http://www.smogon.com/dp/moves/rock_polish" TargetMode="External"/><Relationship Id="rId366" Type="http://schemas.openxmlformats.org/officeDocument/2006/relationships/hyperlink" Target="http://www.smogon.com/dp/moves/sleep_powder" TargetMode="External"/><Relationship Id="rId170" Type="http://schemas.openxmlformats.org/officeDocument/2006/relationships/hyperlink" Target="http://www.smogon.com/dp/moves/hail" TargetMode="External"/><Relationship Id="rId226" Type="http://schemas.openxmlformats.org/officeDocument/2006/relationships/hyperlink" Target="http://www.smogon.com/dp/moves/mach_punch" TargetMode="External"/><Relationship Id="rId433" Type="http://schemas.openxmlformats.org/officeDocument/2006/relationships/hyperlink" Target="http://www.smogon.com/dp/moves/tri_attack" TargetMode="External"/><Relationship Id="rId268" Type="http://schemas.openxmlformats.org/officeDocument/2006/relationships/hyperlink" Target="http://www.smogon.com/dp/moves/night_slash" TargetMode="External"/><Relationship Id="rId32" Type="http://schemas.openxmlformats.org/officeDocument/2006/relationships/hyperlink" Target="http://www.smogon.com/dp/moves/bite" TargetMode="External"/><Relationship Id="rId74" Type="http://schemas.openxmlformats.org/officeDocument/2006/relationships/hyperlink" Target="http://www.smogon.com/dp/moves/cross_poison" TargetMode="External"/><Relationship Id="rId128" Type="http://schemas.openxmlformats.org/officeDocument/2006/relationships/hyperlink" Target="http://www.smogon.com/dp/moves/feint" TargetMode="External"/><Relationship Id="rId335" Type="http://schemas.openxmlformats.org/officeDocument/2006/relationships/hyperlink" Target="http://www.smogon.com/dp/moves/safeguard" TargetMode="External"/><Relationship Id="rId377" Type="http://schemas.openxmlformats.org/officeDocument/2006/relationships/hyperlink" Target="http://www.smogon.com/dp/moves/sonicboom" TargetMode="External"/><Relationship Id="rId5" Type="http://schemas.openxmlformats.org/officeDocument/2006/relationships/hyperlink" Target="http://www.smogon.com/dp/moves/aerial_ace" TargetMode="External"/><Relationship Id="rId181" Type="http://schemas.openxmlformats.org/officeDocument/2006/relationships/hyperlink" Target="http://www.smogon.com/dp/moves/heat_wave" TargetMode="External"/><Relationship Id="rId237" Type="http://schemas.openxmlformats.org/officeDocument/2006/relationships/hyperlink" Target="http://www.smogon.com/dp/moves/mega_kick" TargetMode="External"/><Relationship Id="rId402" Type="http://schemas.openxmlformats.org/officeDocument/2006/relationships/hyperlink" Target="http://www.smogon.com/dp/moves/supersonic" TargetMode="External"/><Relationship Id="rId279" Type="http://schemas.openxmlformats.org/officeDocument/2006/relationships/hyperlink" Target="http://www.smogon.com/dp/moves/perish_song" TargetMode="External"/><Relationship Id="rId444" Type="http://schemas.openxmlformats.org/officeDocument/2006/relationships/hyperlink" Target="http://www.smogon.com/dp/moves/vine_whip" TargetMode="External"/><Relationship Id="rId43" Type="http://schemas.openxmlformats.org/officeDocument/2006/relationships/hyperlink" Target="http://www.smogon.com/dp/moves/brick_break" TargetMode="External"/><Relationship Id="rId139" Type="http://schemas.openxmlformats.org/officeDocument/2006/relationships/hyperlink" Target="http://www.smogon.com/dp/moves/flash_cannon" TargetMode="External"/><Relationship Id="rId290" Type="http://schemas.openxmlformats.org/officeDocument/2006/relationships/hyperlink" Target="http://www.smogon.com/dp/moves/powder_snow" TargetMode="External"/><Relationship Id="rId304" Type="http://schemas.openxmlformats.org/officeDocument/2006/relationships/hyperlink" Target="http://www.smogon.com/dp/moves/punishment" TargetMode="External"/><Relationship Id="rId346" Type="http://schemas.openxmlformats.org/officeDocument/2006/relationships/hyperlink" Target="http://www.smogon.com/dp/moves/selfdestruct" TargetMode="External"/><Relationship Id="rId388" Type="http://schemas.openxmlformats.org/officeDocument/2006/relationships/hyperlink" Target="http://www.smogon.com/dp/moves/steel_wing" TargetMode="External"/><Relationship Id="rId85" Type="http://schemas.openxmlformats.org/officeDocument/2006/relationships/hyperlink" Target="http://www.smogon.com/dp/moves/destiny_bond" TargetMode="External"/><Relationship Id="rId150" Type="http://schemas.openxmlformats.org/officeDocument/2006/relationships/hyperlink" Target="http://www.smogon.com/dp/moves/frustration" TargetMode="External"/><Relationship Id="rId192" Type="http://schemas.openxmlformats.org/officeDocument/2006/relationships/hyperlink" Target="http://www.smogon.com/dp/moves/hyper_voice" TargetMode="External"/><Relationship Id="rId206" Type="http://schemas.openxmlformats.org/officeDocument/2006/relationships/hyperlink" Target="http://www.smogon.com/dp/moves/judgment" TargetMode="External"/><Relationship Id="rId413" Type="http://schemas.openxmlformats.org/officeDocument/2006/relationships/hyperlink" Target="http://www.smogon.com/dp/moves/tail_glow" TargetMode="External"/><Relationship Id="rId248" Type="http://schemas.openxmlformats.org/officeDocument/2006/relationships/hyperlink" Target="http://www.smogon.com/dp/moves/mind_reader" TargetMode="External"/><Relationship Id="rId455" Type="http://schemas.openxmlformats.org/officeDocument/2006/relationships/hyperlink" Target="http://www.smogon.com/dp/moves/whirlwind" TargetMode="External"/><Relationship Id="rId12" Type="http://schemas.openxmlformats.org/officeDocument/2006/relationships/hyperlink" Target="http://www.smogon.com/dp/moves/aqua_jet" TargetMode="External"/><Relationship Id="rId108" Type="http://schemas.openxmlformats.org/officeDocument/2006/relationships/hyperlink" Target="http://www.smogon.com/dp/moves/dynamicpunch" TargetMode="External"/><Relationship Id="rId315" Type="http://schemas.openxmlformats.org/officeDocument/2006/relationships/hyperlink" Target="http://www.smogon.com/dp/moves/refresh" TargetMode="External"/><Relationship Id="rId357" Type="http://schemas.openxmlformats.org/officeDocument/2006/relationships/hyperlink" Target="http://www.smogon.com/dp/moves/sing" TargetMode="External"/><Relationship Id="rId54" Type="http://schemas.openxmlformats.org/officeDocument/2006/relationships/hyperlink" Target="http://www.smogon.com/dp/moves/captivate" TargetMode="External"/><Relationship Id="rId96" Type="http://schemas.openxmlformats.org/officeDocument/2006/relationships/hyperlink" Target="http://www.smogon.com/dp/moves/double-edge" TargetMode="External"/><Relationship Id="rId161" Type="http://schemas.openxmlformats.org/officeDocument/2006/relationships/hyperlink" Target="http://www.smogon.com/dp/moves/gravity" TargetMode="External"/><Relationship Id="rId217" Type="http://schemas.openxmlformats.org/officeDocument/2006/relationships/hyperlink" Target="http://www.smogon.com/dp/moves/leer" TargetMode="External"/><Relationship Id="rId399" Type="http://schemas.openxmlformats.org/officeDocument/2006/relationships/hyperlink" Target="http://www.smogon.com/dp/moves/sunny_day" TargetMode="External"/><Relationship Id="rId259" Type="http://schemas.openxmlformats.org/officeDocument/2006/relationships/hyperlink" Target="http://www.smogon.com/dp/moves/mud_shot" TargetMode="External"/><Relationship Id="rId424" Type="http://schemas.openxmlformats.org/officeDocument/2006/relationships/hyperlink" Target="http://www.smogon.com/dp/moves/thunder_wave" TargetMode="External"/><Relationship Id="rId466" Type="http://schemas.openxmlformats.org/officeDocument/2006/relationships/hyperlink" Target="http://www.smogon.com/dp/moves/zap_cannon" TargetMode="External"/><Relationship Id="rId23" Type="http://schemas.openxmlformats.org/officeDocument/2006/relationships/hyperlink" Target="http://www.smogon.com/dp/moves/aurora_beam" TargetMode="External"/><Relationship Id="rId119" Type="http://schemas.openxmlformats.org/officeDocument/2006/relationships/hyperlink" Target="http://www.smogon.com/dp/moves/explosion" TargetMode="External"/><Relationship Id="rId270" Type="http://schemas.openxmlformats.org/officeDocument/2006/relationships/hyperlink" Target="http://www.smogon.com/dp/moves/octazooka" TargetMode="External"/><Relationship Id="rId326" Type="http://schemas.openxmlformats.org/officeDocument/2006/relationships/hyperlink" Target="http://www.smogon.com/dp/moves/rock_smash" TargetMode="External"/><Relationship Id="rId65" Type="http://schemas.openxmlformats.org/officeDocument/2006/relationships/hyperlink" Target="http://www.smogon.com/dp/moves/conversion" TargetMode="External"/><Relationship Id="rId130" Type="http://schemas.openxmlformats.org/officeDocument/2006/relationships/hyperlink" Target="http://www.smogon.com/dp/moves/fire_fang" TargetMode="External"/><Relationship Id="rId368" Type="http://schemas.openxmlformats.org/officeDocument/2006/relationships/hyperlink" Target="http://www.smogon.com/dp/moves/sludge" TargetMode="External"/><Relationship Id="rId172" Type="http://schemas.openxmlformats.org/officeDocument/2006/relationships/hyperlink" Target="http://www.smogon.com/dp/moves/harden" TargetMode="External"/><Relationship Id="rId193" Type="http://schemas.openxmlformats.org/officeDocument/2006/relationships/hyperlink" Target="http://www.smogon.com/dp/moves/hypnosis" TargetMode="External"/><Relationship Id="rId207" Type="http://schemas.openxmlformats.org/officeDocument/2006/relationships/hyperlink" Target="http://www.smogon.com/dp/moves/jump_kick" TargetMode="External"/><Relationship Id="rId228" Type="http://schemas.openxmlformats.org/officeDocument/2006/relationships/hyperlink" Target="http://www.smogon.com/dp/moves/magical_leaf" TargetMode="External"/><Relationship Id="rId249" Type="http://schemas.openxmlformats.org/officeDocument/2006/relationships/hyperlink" Target="http://www.smogon.com/dp/moves/minimize" TargetMode="External"/><Relationship Id="rId414" Type="http://schemas.openxmlformats.org/officeDocument/2006/relationships/hyperlink" Target="http://www.smogon.com/dp/moves/tail_whip" TargetMode="External"/><Relationship Id="rId435" Type="http://schemas.openxmlformats.org/officeDocument/2006/relationships/hyperlink" Target="http://www.smogon.com/dp/moves/trick_room" TargetMode="External"/><Relationship Id="rId456" Type="http://schemas.openxmlformats.org/officeDocument/2006/relationships/hyperlink" Target="http://www.smogon.com/dp/moves/will-o-wisp" TargetMode="External"/><Relationship Id="rId13" Type="http://schemas.openxmlformats.org/officeDocument/2006/relationships/hyperlink" Target="http://www.smogon.com/dp/moves/aqua_ring" TargetMode="External"/><Relationship Id="rId109" Type="http://schemas.openxmlformats.org/officeDocument/2006/relationships/hyperlink" Target="http://www.smogon.com/dp/moves/earth_power" TargetMode="External"/><Relationship Id="rId260" Type="http://schemas.openxmlformats.org/officeDocument/2006/relationships/hyperlink" Target="http://www.smogon.com/dp/moves/mud_sport" TargetMode="External"/><Relationship Id="rId281" Type="http://schemas.openxmlformats.org/officeDocument/2006/relationships/hyperlink" Target="http://www.smogon.com/dp/moves/pin_missile" TargetMode="External"/><Relationship Id="rId316" Type="http://schemas.openxmlformats.org/officeDocument/2006/relationships/hyperlink" Target="http://www.smogon.com/dp/moves/rest" TargetMode="External"/><Relationship Id="rId337" Type="http://schemas.openxmlformats.org/officeDocument/2006/relationships/hyperlink" Target="http://www.smogon.com/dp/moves/sand-attack" TargetMode="External"/><Relationship Id="rId34" Type="http://schemas.openxmlformats.org/officeDocument/2006/relationships/hyperlink" Target="http://www.smogon.com/dp/moves/blaze_kick" TargetMode="External"/><Relationship Id="rId55" Type="http://schemas.openxmlformats.org/officeDocument/2006/relationships/hyperlink" Target="http://www.smogon.com/dp/moves/charge" TargetMode="External"/><Relationship Id="rId76" Type="http://schemas.openxmlformats.org/officeDocument/2006/relationships/hyperlink" Target="http://www.smogon.com/dp/moves/crush_claw" TargetMode="External"/><Relationship Id="rId97" Type="http://schemas.openxmlformats.org/officeDocument/2006/relationships/hyperlink" Target="http://www.smogon.com/dp/moves/doubleslap" TargetMode="External"/><Relationship Id="rId120" Type="http://schemas.openxmlformats.org/officeDocument/2006/relationships/hyperlink" Target="http://www.smogon.com/dp/moves/extrasensory" TargetMode="External"/><Relationship Id="rId141" Type="http://schemas.openxmlformats.org/officeDocument/2006/relationships/hyperlink" Target="http://www.smogon.com/dp/moves/fling" TargetMode="External"/><Relationship Id="rId358" Type="http://schemas.openxmlformats.org/officeDocument/2006/relationships/hyperlink" Target="http://www.smogon.com/dp/moves/sketch" TargetMode="External"/><Relationship Id="rId379" Type="http://schemas.openxmlformats.org/officeDocument/2006/relationships/hyperlink" Target="http://www.smogon.com/dp/moves/spark" TargetMode="External"/><Relationship Id="rId7" Type="http://schemas.openxmlformats.org/officeDocument/2006/relationships/hyperlink" Target="http://www.smogon.com/dp/moves/agility" TargetMode="External"/><Relationship Id="rId162" Type="http://schemas.openxmlformats.org/officeDocument/2006/relationships/hyperlink" Target="http://www.smogon.com/dp/moves/growl" TargetMode="External"/><Relationship Id="rId183" Type="http://schemas.openxmlformats.org/officeDocument/2006/relationships/hyperlink" Target="http://www.smogon.com/dp/moves/hi_jump_kick" TargetMode="External"/><Relationship Id="rId218" Type="http://schemas.openxmlformats.org/officeDocument/2006/relationships/hyperlink" Target="http://www.smogon.com/dp/moves/lick" TargetMode="External"/><Relationship Id="rId239" Type="http://schemas.openxmlformats.org/officeDocument/2006/relationships/hyperlink" Target="http://www.smogon.com/dp/moves/megahorn" TargetMode="External"/><Relationship Id="rId390" Type="http://schemas.openxmlformats.org/officeDocument/2006/relationships/hyperlink" Target="http://www.smogon.com/dp/moves/stomp" TargetMode="External"/><Relationship Id="rId404" Type="http://schemas.openxmlformats.org/officeDocument/2006/relationships/hyperlink" Target="http://www.smogon.com/dp/moves/swagger" TargetMode="External"/><Relationship Id="rId425" Type="http://schemas.openxmlformats.org/officeDocument/2006/relationships/hyperlink" Target="http://www.smogon.com/dp/moves/thunderbolt" TargetMode="External"/><Relationship Id="rId446" Type="http://schemas.openxmlformats.org/officeDocument/2006/relationships/hyperlink" Target="http://www.smogon.com/dp/moves/volt_tackle" TargetMode="External"/><Relationship Id="rId467" Type="http://schemas.openxmlformats.org/officeDocument/2006/relationships/hyperlink" Target="http://www.smogon.com/dp/moves/zen_headbutt" TargetMode="External"/><Relationship Id="rId250" Type="http://schemas.openxmlformats.org/officeDocument/2006/relationships/hyperlink" Target="http://www.smogon.com/dp/moves/miracle_eye" TargetMode="External"/><Relationship Id="rId271" Type="http://schemas.openxmlformats.org/officeDocument/2006/relationships/hyperlink" Target="http://www.smogon.com/dp/moves/odor_sleuth" TargetMode="External"/><Relationship Id="rId292" Type="http://schemas.openxmlformats.org/officeDocument/2006/relationships/hyperlink" Target="http://www.smogon.com/dp/moves/power_swap" TargetMode="External"/><Relationship Id="rId306" Type="http://schemas.openxmlformats.org/officeDocument/2006/relationships/hyperlink" Target="http://www.smogon.com/dp/moves/quick_attack" TargetMode="External"/><Relationship Id="rId24" Type="http://schemas.openxmlformats.org/officeDocument/2006/relationships/hyperlink" Target="http://www.smogon.com/dp/moves/avalanche" TargetMode="External"/><Relationship Id="rId45" Type="http://schemas.openxmlformats.org/officeDocument/2006/relationships/hyperlink" Target="http://www.smogon.com/dp/moves/bubble" TargetMode="External"/><Relationship Id="rId66" Type="http://schemas.openxmlformats.org/officeDocument/2006/relationships/hyperlink" Target="http://www.smogon.com/dp/moves/conversion2" TargetMode="External"/><Relationship Id="rId87" Type="http://schemas.openxmlformats.org/officeDocument/2006/relationships/hyperlink" Target="http://www.smogon.com/dp/moves/dig" TargetMode="External"/><Relationship Id="rId110" Type="http://schemas.openxmlformats.org/officeDocument/2006/relationships/hyperlink" Target="http://www.smogon.com/dp/moves/earthquake" TargetMode="External"/><Relationship Id="rId131" Type="http://schemas.openxmlformats.org/officeDocument/2006/relationships/hyperlink" Target="http://www.smogon.com/dp/moves/fire_punch" TargetMode="External"/><Relationship Id="rId327" Type="http://schemas.openxmlformats.org/officeDocument/2006/relationships/hyperlink" Target="http://www.smogon.com/dp/moves/rock_throw" TargetMode="External"/><Relationship Id="rId348" Type="http://schemas.openxmlformats.org/officeDocument/2006/relationships/hyperlink" Target="http://www.smogon.com/dp/moves/shadow_claw" TargetMode="External"/><Relationship Id="rId369" Type="http://schemas.openxmlformats.org/officeDocument/2006/relationships/hyperlink" Target="http://www.smogon.com/dp/moves/sludge_bomb" TargetMode="External"/><Relationship Id="rId152" Type="http://schemas.openxmlformats.org/officeDocument/2006/relationships/hyperlink" Target="http://www.smogon.com/dp/moves/fury_cutter" TargetMode="External"/><Relationship Id="rId173" Type="http://schemas.openxmlformats.org/officeDocument/2006/relationships/hyperlink" Target="http://www.smogon.com/dp/moves/haze" TargetMode="External"/><Relationship Id="rId194" Type="http://schemas.openxmlformats.org/officeDocument/2006/relationships/hyperlink" Target="http://www.smogon.com/dp/moves/ice_ball" TargetMode="External"/><Relationship Id="rId208" Type="http://schemas.openxmlformats.org/officeDocument/2006/relationships/hyperlink" Target="http://www.smogon.com/dp/moves/karate_chop" TargetMode="External"/><Relationship Id="rId229" Type="http://schemas.openxmlformats.org/officeDocument/2006/relationships/hyperlink" Target="http://www.smogon.com/dp/moves/magma_storm" TargetMode="External"/><Relationship Id="rId380" Type="http://schemas.openxmlformats.org/officeDocument/2006/relationships/hyperlink" Target="http://www.smogon.com/dp/moves/spider_web" TargetMode="External"/><Relationship Id="rId415" Type="http://schemas.openxmlformats.org/officeDocument/2006/relationships/hyperlink" Target="http://www.smogon.com/dp/moves/tailwind" TargetMode="External"/><Relationship Id="rId436" Type="http://schemas.openxmlformats.org/officeDocument/2006/relationships/hyperlink" Target="http://www.smogon.com/dp/moves/triple_kick" TargetMode="External"/><Relationship Id="rId457" Type="http://schemas.openxmlformats.org/officeDocument/2006/relationships/hyperlink" Target="http://www.smogon.com/dp/moves/wing_attack" TargetMode="External"/><Relationship Id="rId240" Type="http://schemas.openxmlformats.org/officeDocument/2006/relationships/hyperlink" Target="http://www.smogon.com/dp/moves/memento" TargetMode="External"/><Relationship Id="rId261" Type="http://schemas.openxmlformats.org/officeDocument/2006/relationships/hyperlink" Target="http://www.smogon.com/dp/moves/mud-slap" TargetMode="External"/><Relationship Id="rId14" Type="http://schemas.openxmlformats.org/officeDocument/2006/relationships/hyperlink" Target="http://www.smogon.com/dp/moves/aqua_tail" TargetMode="External"/><Relationship Id="rId35" Type="http://schemas.openxmlformats.org/officeDocument/2006/relationships/hyperlink" Target="http://www.smogon.com/dp/moves/blizzard" TargetMode="External"/><Relationship Id="rId56" Type="http://schemas.openxmlformats.org/officeDocument/2006/relationships/hyperlink" Target="http://www.smogon.com/dp/moves/charge_beam" TargetMode="External"/><Relationship Id="rId77" Type="http://schemas.openxmlformats.org/officeDocument/2006/relationships/hyperlink" Target="http://www.smogon.com/dp/moves/crush_grip" TargetMode="External"/><Relationship Id="rId100" Type="http://schemas.openxmlformats.org/officeDocument/2006/relationships/hyperlink" Target="http://www.smogon.com/dp/moves/dragon_dance" TargetMode="External"/><Relationship Id="rId282" Type="http://schemas.openxmlformats.org/officeDocument/2006/relationships/hyperlink" Target="http://www.smogon.com/dp/moves/pluck" TargetMode="External"/><Relationship Id="rId317" Type="http://schemas.openxmlformats.org/officeDocument/2006/relationships/hyperlink" Target="http://www.smogon.com/dp/moves/return" TargetMode="External"/><Relationship Id="rId338" Type="http://schemas.openxmlformats.org/officeDocument/2006/relationships/hyperlink" Target="http://www.smogon.com/dp/moves/sandstorm" TargetMode="External"/><Relationship Id="rId359" Type="http://schemas.openxmlformats.org/officeDocument/2006/relationships/hyperlink" Target="http://www.smogon.com/dp/moves/skill_swap" TargetMode="External"/><Relationship Id="rId8" Type="http://schemas.openxmlformats.org/officeDocument/2006/relationships/hyperlink" Target="http://www.smogon.com/dp/moves/air_cutter" TargetMode="External"/><Relationship Id="rId98" Type="http://schemas.openxmlformats.org/officeDocument/2006/relationships/hyperlink" Target="http://www.smogon.com/dp/moves/draco_meteor" TargetMode="External"/><Relationship Id="rId121" Type="http://schemas.openxmlformats.org/officeDocument/2006/relationships/hyperlink" Target="http://www.smogon.com/dp/moves/extremespeed" TargetMode="External"/><Relationship Id="rId142" Type="http://schemas.openxmlformats.org/officeDocument/2006/relationships/hyperlink" Target="http://www.smogon.com/dp/moves/fly" TargetMode="External"/><Relationship Id="rId163" Type="http://schemas.openxmlformats.org/officeDocument/2006/relationships/hyperlink" Target="http://www.smogon.com/dp/moves/growth" TargetMode="External"/><Relationship Id="rId184" Type="http://schemas.openxmlformats.org/officeDocument/2006/relationships/hyperlink" Target="http://www.smogon.com/dp/moves/hidden_power" TargetMode="External"/><Relationship Id="rId219" Type="http://schemas.openxmlformats.org/officeDocument/2006/relationships/hyperlink" Target="http://www.smogon.com/dp/moves/light_screen" TargetMode="External"/><Relationship Id="rId370" Type="http://schemas.openxmlformats.org/officeDocument/2006/relationships/hyperlink" Target="http://www.smogon.com/dp/moves/smellingsalt" TargetMode="External"/><Relationship Id="rId391" Type="http://schemas.openxmlformats.org/officeDocument/2006/relationships/hyperlink" Target="http://www.smogon.com/dp/moves/stone_edge" TargetMode="External"/><Relationship Id="rId405" Type="http://schemas.openxmlformats.org/officeDocument/2006/relationships/hyperlink" Target="http://www.smogon.com/dp/moves/swallow" TargetMode="External"/><Relationship Id="rId426" Type="http://schemas.openxmlformats.org/officeDocument/2006/relationships/hyperlink" Target="http://www.smogon.com/dp/moves/thunderpunch" TargetMode="External"/><Relationship Id="rId447" Type="http://schemas.openxmlformats.org/officeDocument/2006/relationships/hyperlink" Target="http://www.smogon.com/dp/moves/wake-up_slap" TargetMode="External"/><Relationship Id="rId230" Type="http://schemas.openxmlformats.org/officeDocument/2006/relationships/hyperlink" Target="http://www.smogon.com/dp/moves/magnet_bomb" TargetMode="External"/><Relationship Id="rId251" Type="http://schemas.openxmlformats.org/officeDocument/2006/relationships/hyperlink" Target="http://www.smogon.com/dp/moves/mirror_coat" TargetMode="External"/><Relationship Id="rId468" Type="http://schemas.openxmlformats.org/officeDocument/2006/relationships/printerSettings" Target="../printerSettings/printerSettings4.bin"/><Relationship Id="rId25" Type="http://schemas.openxmlformats.org/officeDocument/2006/relationships/hyperlink" Target="http://www.smogon.com/dp/moves/barrage" TargetMode="External"/><Relationship Id="rId46" Type="http://schemas.openxmlformats.org/officeDocument/2006/relationships/hyperlink" Target="http://www.smogon.com/dp/moves/bubblebeam" TargetMode="External"/><Relationship Id="rId67" Type="http://schemas.openxmlformats.org/officeDocument/2006/relationships/hyperlink" Target="http://www.smogon.com/dp/moves/copycat" TargetMode="External"/><Relationship Id="rId272" Type="http://schemas.openxmlformats.org/officeDocument/2006/relationships/hyperlink" Target="http://www.smogon.com/dp/moves/ominous_wind" TargetMode="External"/><Relationship Id="rId293" Type="http://schemas.openxmlformats.org/officeDocument/2006/relationships/hyperlink" Target="http://www.smogon.com/dp/moves/power_trick" TargetMode="External"/><Relationship Id="rId307" Type="http://schemas.openxmlformats.org/officeDocument/2006/relationships/hyperlink" Target="http://www.smogon.com/dp/moves/rage" TargetMode="External"/><Relationship Id="rId328" Type="http://schemas.openxmlformats.org/officeDocument/2006/relationships/hyperlink" Target="http://www.smogon.com/dp/moves/rock_tomb" TargetMode="External"/><Relationship Id="rId349" Type="http://schemas.openxmlformats.org/officeDocument/2006/relationships/hyperlink" Target="http://www.smogon.com/dp/moves/shadow_force" TargetMode="External"/><Relationship Id="rId88" Type="http://schemas.openxmlformats.org/officeDocument/2006/relationships/hyperlink" Target="http://www.smogon.com/dp/moves/disable" TargetMode="External"/><Relationship Id="rId111" Type="http://schemas.openxmlformats.org/officeDocument/2006/relationships/hyperlink" Target="http://www.smogon.com/dp/moves/egg_bomb" TargetMode="External"/><Relationship Id="rId132" Type="http://schemas.openxmlformats.org/officeDocument/2006/relationships/hyperlink" Target="http://www.smogon.com/dp/moves/fire_spin" TargetMode="External"/><Relationship Id="rId153" Type="http://schemas.openxmlformats.org/officeDocument/2006/relationships/hyperlink" Target="http://www.smogon.com/dp/moves/fury_swipes" TargetMode="External"/><Relationship Id="rId174" Type="http://schemas.openxmlformats.org/officeDocument/2006/relationships/hyperlink" Target="http://www.smogon.com/dp/moves/head_smash" TargetMode="External"/><Relationship Id="rId195" Type="http://schemas.openxmlformats.org/officeDocument/2006/relationships/hyperlink" Target="http://www.smogon.com/dp/moves/ice_beam" TargetMode="External"/><Relationship Id="rId209" Type="http://schemas.openxmlformats.org/officeDocument/2006/relationships/hyperlink" Target="http://www.smogon.com/dp/moves/kinesis" TargetMode="External"/><Relationship Id="rId360" Type="http://schemas.openxmlformats.org/officeDocument/2006/relationships/hyperlink" Target="http://www.smogon.com/dp/moves/skull_bash" TargetMode="External"/><Relationship Id="rId381" Type="http://schemas.openxmlformats.org/officeDocument/2006/relationships/hyperlink" Target="http://www.smogon.com/dp/moves/spike_cannon" TargetMode="External"/><Relationship Id="rId416" Type="http://schemas.openxmlformats.org/officeDocument/2006/relationships/hyperlink" Target="http://www.smogon.com/dp/moves/take_down" TargetMode="External"/><Relationship Id="rId220" Type="http://schemas.openxmlformats.org/officeDocument/2006/relationships/hyperlink" Target="http://www.smogon.com/dp/moves/lock-on" TargetMode="External"/><Relationship Id="rId241" Type="http://schemas.openxmlformats.org/officeDocument/2006/relationships/hyperlink" Target="http://www.smogon.com/dp/moves/metal_burst" TargetMode="External"/><Relationship Id="rId437" Type="http://schemas.openxmlformats.org/officeDocument/2006/relationships/hyperlink" Target="http://www.smogon.com/dp/moves/trump_card" TargetMode="External"/><Relationship Id="rId458" Type="http://schemas.openxmlformats.org/officeDocument/2006/relationships/hyperlink" Target="http://www.smogon.com/dp/moves/wish" TargetMode="External"/><Relationship Id="rId15" Type="http://schemas.openxmlformats.org/officeDocument/2006/relationships/hyperlink" Target="http://www.smogon.com/dp/moves/arm_thrust" TargetMode="External"/><Relationship Id="rId36" Type="http://schemas.openxmlformats.org/officeDocument/2006/relationships/hyperlink" Target="http://www.smogon.com/dp/moves/block" TargetMode="External"/><Relationship Id="rId57" Type="http://schemas.openxmlformats.org/officeDocument/2006/relationships/hyperlink" Target="http://www.smogon.com/dp/moves/charm" TargetMode="External"/><Relationship Id="rId262" Type="http://schemas.openxmlformats.org/officeDocument/2006/relationships/hyperlink" Target="http://www.smogon.com/dp/moves/muddy_water" TargetMode="External"/><Relationship Id="rId283" Type="http://schemas.openxmlformats.org/officeDocument/2006/relationships/hyperlink" Target="http://www.smogon.com/dp/moves/poison_fang" TargetMode="External"/><Relationship Id="rId318" Type="http://schemas.openxmlformats.org/officeDocument/2006/relationships/hyperlink" Target="http://www.smogon.com/dp/moves/revenge" TargetMode="External"/><Relationship Id="rId339" Type="http://schemas.openxmlformats.org/officeDocument/2006/relationships/hyperlink" Target="http://www.smogon.com/dp/moves/scary_face" TargetMode="External"/><Relationship Id="rId78" Type="http://schemas.openxmlformats.org/officeDocument/2006/relationships/hyperlink" Target="http://www.smogon.com/dp/moves/curse" TargetMode="External"/><Relationship Id="rId99" Type="http://schemas.openxmlformats.org/officeDocument/2006/relationships/hyperlink" Target="http://www.smogon.com/dp/moves/dragon_claw" TargetMode="External"/><Relationship Id="rId101" Type="http://schemas.openxmlformats.org/officeDocument/2006/relationships/hyperlink" Target="http://www.smogon.com/dp/moves/dragon_pulse" TargetMode="External"/><Relationship Id="rId122" Type="http://schemas.openxmlformats.org/officeDocument/2006/relationships/hyperlink" Target="http://www.smogon.com/dp/moves/facade" TargetMode="External"/><Relationship Id="rId143" Type="http://schemas.openxmlformats.org/officeDocument/2006/relationships/hyperlink" Target="http://www.smogon.com/dp/moves/focus_blast" TargetMode="External"/><Relationship Id="rId164" Type="http://schemas.openxmlformats.org/officeDocument/2006/relationships/hyperlink" Target="http://www.smogon.com/dp/moves/grudge" TargetMode="External"/><Relationship Id="rId185" Type="http://schemas.openxmlformats.org/officeDocument/2006/relationships/hyperlink" Target="http://www.smogon.com/dp/moves/horn_attack" TargetMode="External"/><Relationship Id="rId350" Type="http://schemas.openxmlformats.org/officeDocument/2006/relationships/hyperlink" Target="http://www.smogon.com/dp/moves/shadow_punch" TargetMode="External"/><Relationship Id="rId371" Type="http://schemas.openxmlformats.org/officeDocument/2006/relationships/hyperlink" Target="http://www.smogon.com/dp/moves/smog" TargetMode="External"/><Relationship Id="rId406" Type="http://schemas.openxmlformats.org/officeDocument/2006/relationships/hyperlink" Target="http://www.smogon.com/dp/moves/sweet_kiss" TargetMode="External"/><Relationship Id="rId9" Type="http://schemas.openxmlformats.org/officeDocument/2006/relationships/hyperlink" Target="http://www.smogon.com/dp/moves/air_slash" TargetMode="External"/><Relationship Id="rId210" Type="http://schemas.openxmlformats.org/officeDocument/2006/relationships/hyperlink" Target="http://www.smogon.com/dp/moves/knock_off" TargetMode="External"/><Relationship Id="rId392" Type="http://schemas.openxmlformats.org/officeDocument/2006/relationships/hyperlink" Target="http://www.smogon.com/dp/moves/strength" TargetMode="External"/><Relationship Id="rId427" Type="http://schemas.openxmlformats.org/officeDocument/2006/relationships/hyperlink" Target="http://www.smogon.com/dp/moves/thundershock" TargetMode="External"/><Relationship Id="rId448" Type="http://schemas.openxmlformats.org/officeDocument/2006/relationships/hyperlink" Target="http://www.smogon.com/dp/moves/water_gun" TargetMode="External"/><Relationship Id="rId469" Type="http://schemas.openxmlformats.org/officeDocument/2006/relationships/vmlDrawing" Target="../drawings/vmlDrawing1.vml"/><Relationship Id="rId26" Type="http://schemas.openxmlformats.org/officeDocument/2006/relationships/hyperlink" Target="http://www.smogon.com/dp/moves/barrier" TargetMode="External"/><Relationship Id="rId231" Type="http://schemas.openxmlformats.org/officeDocument/2006/relationships/hyperlink" Target="http://www.smogon.com/dp/moves/magnet_rise" TargetMode="External"/><Relationship Id="rId252" Type="http://schemas.openxmlformats.org/officeDocument/2006/relationships/hyperlink" Target="http://www.smogon.com/dp/moves/mirror_move" TargetMode="External"/><Relationship Id="rId273" Type="http://schemas.openxmlformats.org/officeDocument/2006/relationships/hyperlink" Target="http://www.smogon.com/dp/moves/outrage" TargetMode="External"/><Relationship Id="rId294" Type="http://schemas.openxmlformats.org/officeDocument/2006/relationships/hyperlink" Target="http://www.smogon.com/dp/moves/power_whip" TargetMode="External"/><Relationship Id="rId308" Type="http://schemas.openxmlformats.org/officeDocument/2006/relationships/hyperlink" Target="http://www.smogon.com/dp/moves/rain_dance" TargetMode="External"/><Relationship Id="rId329" Type="http://schemas.openxmlformats.org/officeDocument/2006/relationships/hyperlink" Target="http://www.smogon.com/dp/moves/rock_wrecker" TargetMode="External"/><Relationship Id="rId47" Type="http://schemas.openxmlformats.org/officeDocument/2006/relationships/hyperlink" Target="http://www.smogon.com/dp/moves/bug_bite" TargetMode="External"/><Relationship Id="rId68" Type="http://schemas.openxmlformats.org/officeDocument/2006/relationships/hyperlink" Target="http://www.smogon.com/dp/moves/cosmic_power" TargetMode="External"/><Relationship Id="rId89" Type="http://schemas.openxmlformats.org/officeDocument/2006/relationships/hyperlink" Target="http://www.smogon.com/dp/moves/discharge" TargetMode="External"/><Relationship Id="rId112" Type="http://schemas.openxmlformats.org/officeDocument/2006/relationships/hyperlink" Target="http://www.smogon.com/dp/moves/embargo" TargetMode="External"/><Relationship Id="rId133" Type="http://schemas.openxmlformats.org/officeDocument/2006/relationships/hyperlink" Target="http://www.smogon.com/dp/moves/fissure" TargetMode="External"/><Relationship Id="rId154" Type="http://schemas.openxmlformats.org/officeDocument/2006/relationships/hyperlink" Target="http://www.smogon.com/dp/moves/future_sight" TargetMode="External"/><Relationship Id="rId175" Type="http://schemas.openxmlformats.org/officeDocument/2006/relationships/hyperlink" Target="http://www.smogon.com/dp/moves/headbutt" TargetMode="External"/><Relationship Id="rId340" Type="http://schemas.openxmlformats.org/officeDocument/2006/relationships/hyperlink" Target="http://www.smogon.com/dp/moves/scratch" TargetMode="External"/><Relationship Id="rId361" Type="http://schemas.openxmlformats.org/officeDocument/2006/relationships/hyperlink" Target="http://www.smogon.com/dp/moves/sky_attack" TargetMode="External"/><Relationship Id="rId196" Type="http://schemas.openxmlformats.org/officeDocument/2006/relationships/hyperlink" Target="http://www.smogon.com/dp/moves/ice_fang" TargetMode="External"/><Relationship Id="rId200" Type="http://schemas.openxmlformats.org/officeDocument/2006/relationships/hyperlink" Target="http://www.smogon.com/dp/moves/icy_wind" TargetMode="External"/><Relationship Id="rId382" Type="http://schemas.openxmlformats.org/officeDocument/2006/relationships/hyperlink" Target="http://www.smogon.com/dp/moves/spikes" TargetMode="External"/><Relationship Id="rId417" Type="http://schemas.openxmlformats.org/officeDocument/2006/relationships/hyperlink" Target="http://www.smogon.com/dp/moves/taunt" TargetMode="External"/><Relationship Id="rId438" Type="http://schemas.openxmlformats.org/officeDocument/2006/relationships/hyperlink" Target="http://www.smogon.com/dp/moves/twineedle" TargetMode="External"/><Relationship Id="rId459" Type="http://schemas.openxmlformats.org/officeDocument/2006/relationships/hyperlink" Target="http://www.smogon.com/dp/moves/withdraw" TargetMode="External"/><Relationship Id="rId16" Type="http://schemas.openxmlformats.org/officeDocument/2006/relationships/hyperlink" Target="http://www.smogon.com/dp/moves/aromatherapy" TargetMode="External"/><Relationship Id="rId221" Type="http://schemas.openxmlformats.org/officeDocument/2006/relationships/hyperlink" Target="http://www.smogon.com/dp/moves/lovely_kiss" TargetMode="External"/><Relationship Id="rId242" Type="http://schemas.openxmlformats.org/officeDocument/2006/relationships/hyperlink" Target="http://www.smogon.com/dp/moves/metal_claw" TargetMode="External"/><Relationship Id="rId263" Type="http://schemas.openxmlformats.org/officeDocument/2006/relationships/hyperlink" Target="http://www.smogon.com/dp/moves/nasty_plot" TargetMode="External"/><Relationship Id="rId284" Type="http://schemas.openxmlformats.org/officeDocument/2006/relationships/hyperlink" Target="http://www.smogon.com/dp/moves/poison_gas" TargetMode="External"/><Relationship Id="rId319" Type="http://schemas.openxmlformats.org/officeDocument/2006/relationships/hyperlink" Target="http://www.smogon.com/dp/moves/reversal" TargetMode="External"/><Relationship Id="rId470" Type="http://schemas.openxmlformats.org/officeDocument/2006/relationships/comments" Target="../comments1.xml"/><Relationship Id="rId37" Type="http://schemas.openxmlformats.org/officeDocument/2006/relationships/hyperlink" Target="http://www.smogon.com/dp/moves/body_slam" TargetMode="External"/><Relationship Id="rId58" Type="http://schemas.openxmlformats.org/officeDocument/2006/relationships/hyperlink" Target="http://www.smogon.com/dp/moves/chatter" TargetMode="External"/><Relationship Id="rId79" Type="http://schemas.openxmlformats.org/officeDocument/2006/relationships/hyperlink" Target="http://www.smogon.com/dp/moves/cut" TargetMode="External"/><Relationship Id="rId102" Type="http://schemas.openxmlformats.org/officeDocument/2006/relationships/hyperlink" Target="http://www.smogon.com/dp/moves/dragon_rage" TargetMode="External"/><Relationship Id="rId123" Type="http://schemas.openxmlformats.org/officeDocument/2006/relationships/hyperlink" Target="http://www.smogon.com/dp/moves/faint_attack" TargetMode="External"/><Relationship Id="rId144" Type="http://schemas.openxmlformats.org/officeDocument/2006/relationships/hyperlink" Target="http://www.smogon.com/dp/moves/focus_energy" TargetMode="External"/><Relationship Id="rId330" Type="http://schemas.openxmlformats.org/officeDocument/2006/relationships/hyperlink" Target="http://www.smogon.com/dp/moves/role_play" TargetMode="External"/><Relationship Id="rId90" Type="http://schemas.openxmlformats.org/officeDocument/2006/relationships/hyperlink" Target="http://www.smogon.com/dp/moves/dive" TargetMode="External"/><Relationship Id="rId165" Type="http://schemas.openxmlformats.org/officeDocument/2006/relationships/hyperlink" Target="http://www.smogon.com/dp/moves/guard_swap" TargetMode="External"/><Relationship Id="rId186" Type="http://schemas.openxmlformats.org/officeDocument/2006/relationships/hyperlink" Target="http://www.smogon.com/dp/moves/horn_drill" TargetMode="External"/><Relationship Id="rId351" Type="http://schemas.openxmlformats.org/officeDocument/2006/relationships/hyperlink" Target="http://www.smogon.com/dp/moves/shadow_sneak" TargetMode="External"/><Relationship Id="rId372" Type="http://schemas.openxmlformats.org/officeDocument/2006/relationships/hyperlink" Target="http://www.smogon.com/dp/moves/smokescreen" TargetMode="External"/><Relationship Id="rId393" Type="http://schemas.openxmlformats.org/officeDocument/2006/relationships/hyperlink" Target="http://www.smogon.com/dp/moves/string_shot" TargetMode="External"/><Relationship Id="rId407" Type="http://schemas.openxmlformats.org/officeDocument/2006/relationships/hyperlink" Target="http://www.smogon.com/dp/moves/sweet_scent" TargetMode="External"/><Relationship Id="rId428" Type="http://schemas.openxmlformats.org/officeDocument/2006/relationships/hyperlink" Target="http://www.smogon.com/dp/moves/tickle" TargetMode="External"/><Relationship Id="rId449" Type="http://schemas.openxmlformats.org/officeDocument/2006/relationships/hyperlink" Target="http://www.smogon.com/dp/moves/water_pulse" TargetMode="External"/><Relationship Id="rId211" Type="http://schemas.openxmlformats.org/officeDocument/2006/relationships/hyperlink" Target="http://www.smogon.com/dp/moves/last_resort" TargetMode="External"/><Relationship Id="rId232" Type="http://schemas.openxmlformats.org/officeDocument/2006/relationships/hyperlink" Target="http://www.smogon.com/dp/moves/magnitude" TargetMode="External"/><Relationship Id="rId253" Type="http://schemas.openxmlformats.org/officeDocument/2006/relationships/hyperlink" Target="http://www.smogon.com/dp/moves/mirror_shot" TargetMode="External"/><Relationship Id="rId274" Type="http://schemas.openxmlformats.org/officeDocument/2006/relationships/hyperlink" Target="http://www.smogon.com/dp/moves/overheat" TargetMode="External"/><Relationship Id="rId295" Type="http://schemas.openxmlformats.org/officeDocument/2006/relationships/hyperlink" Target="http://www.smogon.com/dp/moves/present" TargetMode="External"/><Relationship Id="rId309" Type="http://schemas.openxmlformats.org/officeDocument/2006/relationships/hyperlink" Target="http://www.smogon.com/dp/moves/rapid_spin" TargetMode="External"/><Relationship Id="rId460" Type="http://schemas.openxmlformats.org/officeDocument/2006/relationships/hyperlink" Target="http://www.smogon.com/dp/moves/wood_hammer" TargetMode="External"/><Relationship Id="rId27" Type="http://schemas.openxmlformats.org/officeDocument/2006/relationships/hyperlink" Target="http://www.smogon.com/dp/moves/baton_pass" TargetMode="External"/><Relationship Id="rId48" Type="http://schemas.openxmlformats.org/officeDocument/2006/relationships/hyperlink" Target="http://www.smogon.com/dp/moves/bug_buzz" TargetMode="External"/><Relationship Id="rId69" Type="http://schemas.openxmlformats.org/officeDocument/2006/relationships/hyperlink" Target="http://www.smogon.com/dp/moves/cotton_spore" TargetMode="External"/><Relationship Id="rId113" Type="http://schemas.openxmlformats.org/officeDocument/2006/relationships/hyperlink" Target="http://www.smogon.com/dp/moves/ember" TargetMode="External"/><Relationship Id="rId134" Type="http://schemas.openxmlformats.org/officeDocument/2006/relationships/hyperlink" Target="http://www.smogon.com/dp/moves/flail" TargetMode="External"/><Relationship Id="rId320" Type="http://schemas.openxmlformats.org/officeDocument/2006/relationships/hyperlink" Target="http://www.smogon.com/dp/moves/roar" TargetMode="External"/><Relationship Id="rId80" Type="http://schemas.openxmlformats.org/officeDocument/2006/relationships/hyperlink" Target="http://www.smogon.com/dp/moves/dark_pulse" TargetMode="External"/><Relationship Id="rId155" Type="http://schemas.openxmlformats.org/officeDocument/2006/relationships/hyperlink" Target="http://www.smogon.com/dp/moves/gastro_acid" TargetMode="External"/><Relationship Id="rId176" Type="http://schemas.openxmlformats.org/officeDocument/2006/relationships/hyperlink" Target="http://www.smogon.com/dp/moves/heal_bell" TargetMode="External"/><Relationship Id="rId197" Type="http://schemas.openxmlformats.org/officeDocument/2006/relationships/hyperlink" Target="http://www.smogon.com/dp/moves/ice_punch" TargetMode="External"/><Relationship Id="rId341" Type="http://schemas.openxmlformats.org/officeDocument/2006/relationships/hyperlink" Target="http://www.smogon.com/dp/moves/screech" TargetMode="External"/><Relationship Id="rId362" Type="http://schemas.openxmlformats.org/officeDocument/2006/relationships/hyperlink" Target="http://www.smogon.com/dp/moves/sky_uppercut" TargetMode="External"/><Relationship Id="rId383" Type="http://schemas.openxmlformats.org/officeDocument/2006/relationships/hyperlink" Target="http://www.smogon.com/dp/moves/spit_up" TargetMode="External"/><Relationship Id="rId418" Type="http://schemas.openxmlformats.org/officeDocument/2006/relationships/hyperlink" Target="http://www.smogon.com/dp/moves/teeter_dance" TargetMode="External"/><Relationship Id="rId439" Type="http://schemas.openxmlformats.org/officeDocument/2006/relationships/hyperlink" Target="http://www.smogon.com/dp/moves/twister" TargetMode="External"/><Relationship Id="rId201" Type="http://schemas.openxmlformats.org/officeDocument/2006/relationships/hyperlink" Target="http://www.smogon.com/dp/moves/imprison" TargetMode="External"/><Relationship Id="rId222" Type="http://schemas.openxmlformats.org/officeDocument/2006/relationships/hyperlink" Target="http://www.smogon.com/dp/moves/low_kick" TargetMode="External"/><Relationship Id="rId243" Type="http://schemas.openxmlformats.org/officeDocument/2006/relationships/hyperlink" Target="http://www.smogon.com/dp/moves/metal_sound" TargetMode="External"/><Relationship Id="rId264" Type="http://schemas.openxmlformats.org/officeDocument/2006/relationships/hyperlink" Target="http://www.smogon.com/dp/moves/natural_gift" TargetMode="External"/><Relationship Id="rId285" Type="http://schemas.openxmlformats.org/officeDocument/2006/relationships/hyperlink" Target="http://www.smogon.com/dp/moves/poison_jab" TargetMode="External"/><Relationship Id="rId450" Type="http://schemas.openxmlformats.org/officeDocument/2006/relationships/hyperlink" Target="http://www.smogon.com/dp/moves/water_sport" TargetMode="External"/><Relationship Id="rId17" Type="http://schemas.openxmlformats.org/officeDocument/2006/relationships/hyperlink" Target="http://www.smogon.com/dp/moves/assist" TargetMode="External"/><Relationship Id="rId38" Type="http://schemas.openxmlformats.org/officeDocument/2006/relationships/hyperlink" Target="http://www.smogon.com/dp/moves/bone_club" TargetMode="External"/><Relationship Id="rId59" Type="http://schemas.openxmlformats.org/officeDocument/2006/relationships/hyperlink" Target="http://www.smogon.com/dp/moves/clamp" TargetMode="External"/><Relationship Id="rId103" Type="http://schemas.openxmlformats.org/officeDocument/2006/relationships/hyperlink" Target="http://www.smogon.com/dp/moves/dragon_rush" TargetMode="External"/><Relationship Id="rId124" Type="http://schemas.openxmlformats.org/officeDocument/2006/relationships/hyperlink" Target="http://www.smogon.com/dp/moves/fake_out" TargetMode="External"/><Relationship Id="rId310" Type="http://schemas.openxmlformats.org/officeDocument/2006/relationships/hyperlink" Target="http://www.smogon.com/dp/moves/razor_leaf" TargetMode="External"/><Relationship Id="rId70" Type="http://schemas.openxmlformats.org/officeDocument/2006/relationships/hyperlink" Target="http://www.smogon.com/dp/moves/counter" TargetMode="External"/><Relationship Id="rId91" Type="http://schemas.openxmlformats.org/officeDocument/2006/relationships/hyperlink" Target="http://www.smogon.com/dp/moves/dizzy_punch" TargetMode="External"/><Relationship Id="rId145" Type="http://schemas.openxmlformats.org/officeDocument/2006/relationships/hyperlink" Target="http://www.smogon.com/dp/moves/focus_punch" TargetMode="External"/><Relationship Id="rId166" Type="http://schemas.openxmlformats.org/officeDocument/2006/relationships/hyperlink" Target="http://www.smogon.com/dp/moves/guillotine" TargetMode="External"/><Relationship Id="rId187" Type="http://schemas.openxmlformats.org/officeDocument/2006/relationships/hyperlink" Target="http://www.smogon.com/dp/moves/howl" TargetMode="External"/><Relationship Id="rId331" Type="http://schemas.openxmlformats.org/officeDocument/2006/relationships/hyperlink" Target="http://www.smogon.com/dp/moves/rolling_kick" TargetMode="External"/><Relationship Id="rId352" Type="http://schemas.openxmlformats.org/officeDocument/2006/relationships/hyperlink" Target="http://www.smogon.com/dp/moves/sharpen" TargetMode="External"/><Relationship Id="rId373" Type="http://schemas.openxmlformats.org/officeDocument/2006/relationships/hyperlink" Target="http://www.smogon.com/dp/moves/snatch" TargetMode="External"/><Relationship Id="rId394" Type="http://schemas.openxmlformats.org/officeDocument/2006/relationships/hyperlink" Target="http://www.smogon.com/dp/moves/struggle" TargetMode="External"/><Relationship Id="rId408" Type="http://schemas.openxmlformats.org/officeDocument/2006/relationships/hyperlink" Target="http://www.smogon.com/dp/moves/swift" TargetMode="External"/><Relationship Id="rId429" Type="http://schemas.openxmlformats.org/officeDocument/2006/relationships/hyperlink" Target="http://www.smogon.com/dp/moves/torment" TargetMode="External"/><Relationship Id="rId1" Type="http://schemas.openxmlformats.org/officeDocument/2006/relationships/hyperlink" Target="http://www.smogon.com/dp/moves/absorb" TargetMode="External"/><Relationship Id="rId212" Type="http://schemas.openxmlformats.org/officeDocument/2006/relationships/hyperlink" Target="http://www.smogon.com/dp/moves/lava_plume" TargetMode="External"/><Relationship Id="rId233" Type="http://schemas.openxmlformats.org/officeDocument/2006/relationships/hyperlink" Target="http://www.smogon.com/dp/moves/me_first" TargetMode="External"/><Relationship Id="rId254" Type="http://schemas.openxmlformats.org/officeDocument/2006/relationships/hyperlink" Target="http://www.smogon.com/dp/moves/mist" TargetMode="External"/><Relationship Id="rId440" Type="http://schemas.openxmlformats.org/officeDocument/2006/relationships/hyperlink" Target="http://www.smogon.com/dp/moves/u-turn" TargetMode="External"/><Relationship Id="rId28" Type="http://schemas.openxmlformats.org/officeDocument/2006/relationships/hyperlink" Target="http://www.smogon.com/dp/moves/beat_up" TargetMode="External"/><Relationship Id="rId49" Type="http://schemas.openxmlformats.org/officeDocument/2006/relationships/hyperlink" Target="http://www.smogon.com/dp/moves/bulk_up" TargetMode="External"/><Relationship Id="rId114" Type="http://schemas.openxmlformats.org/officeDocument/2006/relationships/hyperlink" Target="http://www.smogon.com/dp/moves/encore" TargetMode="External"/><Relationship Id="rId275" Type="http://schemas.openxmlformats.org/officeDocument/2006/relationships/hyperlink" Target="http://www.smogon.com/dp/moves/pain_split" TargetMode="External"/><Relationship Id="rId296" Type="http://schemas.openxmlformats.org/officeDocument/2006/relationships/hyperlink" Target="http://www.smogon.com/dp/moves/protect" TargetMode="External"/><Relationship Id="rId300" Type="http://schemas.openxmlformats.org/officeDocument/2006/relationships/hyperlink" Target="http://www.smogon.com/dp/moves/psycho_boost" TargetMode="External"/><Relationship Id="rId461" Type="http://schemas.openxmlformats.org/officeDocument/2006/relationships/hyperlink" Target="http://www.smogon.com/dp/moves/worry_seed" TargetMode="External"/><Relationship Id="rId60" Type="http://schemas.openxmlformats.org/officeDocument/2006/relationships/hyperlink" Target="http://www.smogon.com/dp/moves/close_combat" TargetMode="External"/><Relationship Id="rId81" Type="http://schemas.openxmlformats.org/officeDocument/2006/relationships/hyperlink" Target="http://www.smogon.com/dp/moves/dark_void" TargetMode="External"/><Relationship Id="rId135" Type="http://schemas.openxmlformats.org/officeDocument/2006/relationships/hyperlink" Target="http://www.smogon.com/dp/moves/flame_wheel" TargetMode="External"/><Relationship Id="rId156" Type="http://schemas.openxmlformats.org/officeDocument/2006/relationships/hyperlink" Target="http://www.smogon.com/dp/moves/giga_drain" TargetMode="External"/><Relationship Id="rId177" Type="http://schemas.openxmlformats.org/officeDocument/2006/relationships/hyperlink" Target="http://www.smogon.com/dp/moves/heal_block" TargetMode="External"/><Relationship Id="rId198" Type="http://schemas.openxmlformats.org/officeDocument/2006/relationships/hyperlink" Target="http://www.smogon.com/dp/moves/ice_shard" TargetMode="External"/><Relationship Id="rId321" Type="http://schemas.openxmlformats.org/officeDocument/2006/relationships/hyperlink" Target="http://www.smogon.com/dp/moves/roar_of_time" TargetMode="External"/><Relationship Id="rId342" Type="http://schemas.openxmlformats.org/officeDocument/2006/relationships/hyperlink" Target="http://www.smogon.com/dp/moves/secret_power" TargetMode="External"/><Relationship Id="rId363" Type="http://schemas.openxmlformats.org/officeDocument/2006/relationships/hyperlink" Target="http://www.smogon.com/dp/moves/slack_off" TargetMode="External"/><Relationship Id="rId384" Type="http://schemas.openxmlformats.org/officeDocument/2006/relationships/hyperlink" Target="http://www.smogon.com/dp/moves/spite" TargetMode="External"/><Relationship Id="rId419" Type="http://schemas.openxmlformats.org/officeDocument/2006/relationships/hyperlink" Target="http://www.smogon.com/dp/moves/teleport" TargetMode="External"/><Relationship Id="rId202" Type="http://schemas.openxmlformats.org/officeDocument/2006/relationships/hyperlink" Target="http://www.smogon.com/dp/moves/ingrain" TargetMode="External"/><Relationship Id="rId223" Type="http://schemas.openxmlformats.org/officeDocument/2006/relationships/hyperlink" Target="http://www.smogon.com/dp/moves/lucky_chant" TargetMode="External"/><Relationship Id="rId244" Type="http://schemas.openxmlformats.org/officeDocument/2006/relationships/hyperlink" Target="http://www.smogon.com/dp/moves/meteor_mash" TargetMode="External"/><Relationship Id="rId430" Type="http://schemas.openxmlformats.org/officeDocument/2006/relationships/hyperlink" Target="http://www.smogon.com/dp/moves/toxic" TargetMode="External"/><Relationship Id="rId18" Type="http://schemas.openxmlformats.org/officeDocument/2006/relationships/hyperlink" Target="http://www.smogon.com/dp/moves/assurance" TargetMode="External"/><Relationship Id="rId39" Type="http://schemas.openxmlformats.org/officeDocument/2006/relationships/hyperlink" Target="http://www.smogon.com/dp/moves/bone_rush" TargetMode="External"/><Relationship Id="rId265" Type="http://schemas.openxmlformats.org/officeDocument/2006/relationships/hyperlink" Target="http://www.smogon.com/dp/moves/nature_power" TargetMode="External"/><Relationship Id="rId286" Type="http://schemas.openxmlformats.org/officeDocument/2006/relationships/hyperlink" Target="http://www.smogon.com/dp/moves/poison_sting" TargetMode="External"/><Relationship Id="rId451" Type="http://schemas.openxmlformats.org/officeDocument/2006/relationships/hyperlink" Target="http://www.smogon.com/dp/moves/water_spout" TargetMode="External"/><Relationship Id="rId50" Type="http://schemas.openxmlformats.org/officeDocument/2006/relationships/hyperlink" Target="http://www.smogon.com/dp/moves/bullet_punch" TargetMode="External"/><Relationship Id="rId104" Type="http://schemas.openxmlformats.org/officeDocument/2006/relationships/hyperlink" Target="http://www.smogon.com/dp/moves/dragonbreath" TargetMode="External"/><Relationship Id="rId125" Type="http://schemas.openxmlformats.org/officeDocument/2006/relationships/hyperlink" Target="http://www.smogon.com/dp/moves/fake_tears" TargetMode="External"/><Relationship Id="rId146" Type="http://schemas.openxmlformats.org/officeDocument/2006/relationships/hyperlink" Target="http://www.smogon.com/dp/moves/follow_me" TargetMode="External"/><Relationship Id="rId167" Type="http://schemas.openxmlformats.org/officeDocument/2006/relationships/hyperlink" Target="http://www.smogon.com/dp/moves/gunk_shot" TargetMode="External"/><Relationship Id="rId188" Type="http://schemas.openxmlformats.org/officeDocument/2006/relationships/hyperlink" Target="http://www.smogon.com/dp/moves/hydro_cannon" TargetMode="External"/><Relationship Id="rId311" Type="http://schemas.openxmlformats.org/officeDocument/2006/relationships/hyperlink" Target="http://www.smogon.com/dp/moves/razor_wind" TargetMode="External"/><Relationship Id="rId332" Type="http://schemas.openxmlformats.org/officeDocument/2006/relationships/hyperlink" Target="http://www.smogon.com/dp/moves/rollout" TargetMode="External"/><Relationship Id="rId353" Type="http://schemas.openxmlformats.org/officeDocument/2006/relationships/hyperlink" Target="http://www.smogon.com/dp/moves/sheer_cold" TargetMode="External"/><Relationship Id="rId374" Type="http://schemas.openxmlformats.org/officeDocument/2006/relationships/hyperlink" Target="http://www.smogon.com/dp/moves/snore" TargetMode="External"/><Relationship Id="rId395" Type="http://schemas.openxmlformats.org/officeDocument/2006/relationships/hyperlink" Target="http://www.smogon.com/dp/moves/stun_spore" TargetMode="External"/><Relationship Id="rId409" Type="http://schemas.openxmlformats.org/officeDocument/2006/relationships/hyperlink" Target="http://www.smogon.com/dp/moves/switcheroo" TargetMode="External"/><Relationship Id="rId71" Type="http://schemas.openxmlformats.org/officeDocument/2006/relationships/hyperlink" Target="http://www.smogon.com/dp/moves/covet" TargetMode="External"/><Relationship Id="rId92" Type="http://schemas.openxmlformats.org/officeDocument/2006/relationships/hyperlink" Target="http://www.smogon.com/dp/moves/doom_desire" TargetMode="External"/><Relationship Id="rId213" Type="http://schemas.openxmlformats.org/officeDocument/2006/relationships/hyperlink" Target="http://www.smogon.com/dp/moves/leaf_blade" TargetMode="External"/><Relationship Id="rId234" Type="http://schemas.openxmlformats.org/officeDocument/2006/relationships/hyperlink" Target="http://www.smogon.com/dp/moves/mean_look" TargetMode="External"/><Relationship Id="rId420" Type="http://schemas.openxmlformats.org/officeDocument/2006/relationships/hyperlink" Target="http://www.smogon.com/dp/moves/thief" TargetMode="External"/><Relationship Id="rId2" Type="http://schemas.openxmlformats.org/officeDocument/2006/relationships/hyperlink" Target="http://www.smogon.com/dp/moves/acid" TargetMode="External"/><Relationship Id="rId29" Type="http://schemas.openxmlformats.org/officeDocument/2006/relationships/hyperlink" Target="http://www.smogon.com/dp/moves/belly_drum" TargetMode="External"/><Relationship Id="rId255" Type="http://schemas.openxmlformats.org/officeDocument/2006/relationships/hyperlink" Target="http://www.smogon.com/dp/moves/mist_ball" TargetMode="External"/><Relationship Id="rId276" Type="http://schemas.openxmlformats.org/officeDocument/2006/relationships/hyperlink" Target="http://www.smogon.com/dp/moves/pay_day" TargetMode="External"/><Relationship Id="rId297" Type="http://schemas.openxmlformats.org/officeDocument/2006/relationships/hyperlink" Target="http://www.smogon.com/dp/moves/psybeam" TargetMode="External"/><Relationship Id="rId441" Type="http://schemas.openxmlformats.org/officeDocument/2006/relationships/hyperlink" Target="http://www.smogon.com/dp/moves/uproar" TargetMode="External"/><Relationship Id="rId462" Type="http://schemas.openxmlformats.org/officeDocument/2006/relationships/hyperlink" Target="http://www.smogon.com/dp/moves/wrap" TargetMode="External"/><Relationship Id="rId40" Type="http://schemas.openxmlformats.org/officeDocument/2006/relationships/hyperlink" Target="http://www.smogon.com/dp/moves/bonemerang" TargetMode="External"/><Relationship Id="rId115" Type="http://schemas.openxmlformats.org/officeDocument/2006/relationships/hyperlink" Target="http://www.smogon.com/dp/moves/endeavor" TargetMode="External"/><Relationship Id="rId136" Type="http://schemas.openxmlformats.org/officeDocument/2006/relationships/hyperlink" Target="http://www.smogon.com/dp/moves/flamethrower" TargetMode="External"/><Relationship Id="rId157" Type="http://schemas.openxmlformats.org/officeDocument/2006/relationships/hyperlink" Target="http://www.smogon.com/dp/moves/giga_impact" TargetMode="External"/><Relationship Id="rId178" Type="http://schemas.openxmlformats.org/officeDocument/2006/relationships/hyperlink" Target="http://www.smogon.com/dp/moves/heal_order" TargetMode="External"/><Relationship Id="rId301" Type="http://schemas.openxmlformats.org/officeDocument/2006/relationships/hyperlink" Target="http://www.smogon.com/dp/moves/psycho_cut" TargetMode="External"/><Relationship Id="rId322" Type="http://schemas.openxmlformats.org/officeDocument/2006/relationships/hyperlink" Target="http://www.smogon.com/dp/moves/rock_blast" TargetMode="External"/><Relationship Id="rId343" Type="http://schemas.openxmlformats.org/officeDocument/2006/relationships/hyperlink" Target="http://www.smogon.com/dp/moves/seed_bomb" TargetMode="External"/><Relationship Id="rId364" Type="http://schemas.openxmlformats.org/officeDocument/2006/relationships/hyperlink" Target="http://www.smogon.com/dp/moves/slam" TargetMode="External"/><Relationship Id="rId61" Type="http://schemas.openxmlformats.org/officeDocument/2006/relationships/hyperlink" Target="http://www.smogon.com/dp/moves/comet_punch" TargetMode="External"/><Relationship Id="rId82" Type="http://schemas.openxmlformats.org/officeDocument/2006/relationships/hyperlink" Target="http://www.smogon.com/dp/moves/defend_order" TargetMode="External"/><Relationship Id="rId199" Type="http://schemas.openxmlformats.org/officeDocument/2006/relationships/hyperlink" Target="http://www.smogon.com/dp/moves/icicle_spear" TargetMode="External"/><Relationship Id="rId203" Type="http://schemas.openxmlformats.org/officeDocument/2006/relationships/hyperlink" Target="http://www.smogon.com/dp/moves/iron_defense" TargetMode="External"/><Relationship Id="rId385" Type="http://schemas.openxmlformats.org/officeDocument/2006/relationships/hyperlink" Target="http://www.smogon.com/dp/moves/splash" TargetMode="External"/><Relationship Id="rId19" Type="http://schemas.openxmlformats.org/officeDocument/2006/relationships/hyperlink" Target="http://www.smogon.com/dp/moves/astonish" TargetMode="External"/><Relationship Id="rId224" Type="http://schemas.openxmlformats.org/officeDocument/2006/relationships/hyperlink" Target="http://www.smogon.com/dp/moves/lunar_dance" TargetMode="External"/><Relationship Id="rId245" Type="http://schemas.openxmlformats.org/officeDocument/2006/relationships/hyperlink" Target="http://www.smogon.com/dp/moves/metronome" TargetMode="External"/><Relationship Id="rId266" Type="http://schemas.openxmlformats.org/officeDocument/2006/relationships/hyperlink" Target="http://www.smogon.com/dp/moves/needle_arm" TargetMode="External"/><Relationship Id="rId287" Type="http://schemas.openxmlformats.org/officeDocument/2006/relationships/hyperlink" Target="http://www.smogon.com/dp/moves/poison_tail" TargetMode="External"/><Relationship Id="rId410" Type="http://schemas.openxmlformats.org/officeDocument/2006/relationships/hyperlink" Target="http://www.smogon.com/dp/moves/swords_dance" TargetMode="External"/><Relationship Id="rId431" Type="http://schemas.openxmlformats.org/officeDocument/2006/relationships/hyperlink" Target="http://www.smogon.com/dp/moves/toxic_spikes" TargetMode="External"/><Relationship Id="rId452" Type="http://schemas.openxmlformats.org/officeDocument/2006/relationships/hyperlink" Target="http://www.smogon.com/dp/moves/waterfall" TargetMode="External"/><Relationship Id="rId30" Type="http://schemas.openxmlformats.org/officeDocument/2006/relationships/hyperlink" Target="http://www.smogon.com/dp/moves/bide" TargetMode="External"/><Relationship Id="rId105" Type="http://schemas.openxmlformats.org/officeDocument/2006/relationships/hyperlink" Target="http://www.smogon.com/dp/moves/drain_punch" TargetMode="External"/><Relationship Id="rId126" Type="http://schemas.openxmlformats.org/officeDocument/2006/relationships/hyperlink" Target="http://www.smogon.com/dp/moves/false_swipe" TargetMode="External"/><Relationship Id="rId147" Type="http://schemas.openxmlformats.org/officeDocument/2006/relationships/hyperlink" Target="http://www.smogon.com/dp/moves/force_palm" TargetMode="External"/><Relationship Id="rId168" Type="http://schemas.openxmlformats.org/officeDocument/2006/relationships/hyperlink" Target="http://www.smogon.com/dp/moves/gust" TargetMode="External"/><Relationship Id="rId312" Type="http://schemas.openxmlformats.org/officeDocument/2006/relationships/hyperlink" Target="http://www.smogon.com/dp/moves/recover" TargetMode="External"/><Relationship Id="rId333" Type="http://schemas.openxmlformats.org/officeDocument/2006/relationships/hyperlink" Target="http://www.smogon.com/dp/moves/roost" TargetMode="External"/><Relationship Id="rId354" Type="http://schemas.openxmlformats.org/officeDocument/2006/relationships/hyperlink" Target="http://www.smogon.com/dp/moves/shock_wave" TargetMode="External"/><Relationship Id="rId51" Type="http://schemas.openxmlformats.org/officeDocument/2006/relationships/hyperlink" Target="http://www.smogon.com/dp/moves/bullet_seed" TargetMode="External"/><Relationship Id="rId72" Type="http://schemas.openxmlformats.org/officeDocument/2006/relationships/hyperlink" Target="http://www.smogon.com/dp/moves/crabhammer" TargetMode="External"/><Relationship Id="rId93" Type="http://schemas.openxmlformats.org/officeDocument/2006/relationships/hyperlink" Target="http://www.smogon.com/dp/moves/double_hit" TargetMode="External"/><Relationship Id="rId189" Type="http://schemas.openxmlformats.org/officeDocument/2006/relationships/hyperlink" Target="http://www.smogon.com/dp/moves/hydro_pump" TargetMode="External"/><Relationship Id="rId375" Type="http://schemas.openxmlformats.org/officeDocument/2006/relationships/hyperlink" Target="http://www.smogon.com/dp/moves/softboiled" TargetMode="External"/><Relationship Id="rId396" Type="http://schemas.openxmlformats.org/officeDocument/2006/relationships/hyperlink" Target="http://www.smogon.com/dp/moves/submission" TargetMode="External"/><Relationship Id="rId3" Type="http://schemas.openxmlformats.org/officeDocument/2006/relationships/hyperlink" Target="http://www.smogon.com/dp/moves/acid_armor" TargetMode="External"/><Relationship Id="rId214" Type="http://schemas.openxmlformats.org/officeDocument/2006/relationships/hyperlink" Target="http://www.smogon.com/dp/moves/leaf_storm" TargetMode="External"/><Relationship Id="rId235" Type="http://schemas.openxmlformats.org/officeDocument/2006/relationships/hyperlink" Target="http://www.smogon.com/dp/moves/meditate" TargetMode="External"/><Relationship Id="rId256" Type="http://schemas.openxmlformats.org/officeDocument/2006/relationships/hyperlink" Target="http://www.smogon.com/dp/moves/moonlight" TargetMode="External"/><Relationship Id="rId277" Type="http://schemas.openxmlformats.org/officeDocument/2006/relationships/hyperlink" Target="http://www.smogon.com/dp/moves/payback" TargetMode="External"/><Relationship Id="rId298" Type="http://schemas.openxmlformats.org/officeDocument/2006/relationships/hyperlink" Target="http://www.smogon.com/dp/moves/psych_up" TargetMode="External"/><Relationship Id="rId400" Type="http://schemas.openxmlformats.org/officeDocument/2006/relationships/hyperlink" Target="http://www.smogon.com/dp/moves/super_fang" TargetMode="External"/><Relationship Id="rId421" Type="http://schemas.openxmlformats.org/officeDocument/2006/relationships/hyperlink" Target="http://www.smogon.com/dp/moves/thrash" TargetMode="External"/><Relationship Id="rId442" Type="http://schemas.openxmlformats.org/officeDocument/2006/relationships/hyperlink" Target="http://www.smogon.com/dp/moves/vacuum_wave" TargetMode="External"/><Relationship Id="rId463" Type="http://schemas.openxmlformats.org/officeDocument/2006/relationships/hyperlink" Target="http://www.smogon.com/dp/moves/wring_out" TargetMode="External"/><Relationship Id="rId116" Type="http://schemas.openxmlformats.org/officeDocument/2006/relationships/hyperlink" Target="http://www.smogon.com/dp/moves/endure" TargetMode="External"/><Relationship Id="rId137" Type="http://schemas.openxmlformats.org/officeDocument/2006/relationships/hyperlink" Target="http://www.smogon.com/dp/moves/flare_blitz" TargetMode="External"/><Relationship Id="rId158" Type="http://schemas.openxmlformats.org/officeDocument/2006/relationships/hyperlink" Target="http://www.smogon.com/dp/moves/glare" TargetMode="External"/><Relationship Id="rId302" Type="http://schemas.openxmlformats.org/officeDocument/2006/relationships/hyperlink" Target="http://www.smogon.com/dp/moves/psycho_shift" TargetMode="External"/><Relationship Id="rId323" Type="http://schemas.openxmlformats.org/officeDocument/2006/relationships/hyperlink" Target="http://www.smogon.com/dp/moves/rock_climb" TargetMode="External"/><Relationship Id="rId344" Type="http://schemas.openxmlformats.org/officeDocument/2006/relationships/hyperlink" Target="http://www.smogon.com/dp/moves/seed_flare" TargetMode="External"/><Relationship Id="rId20" Type="http://schemas.openxmlformats.org/officeDocument/2006/relationships/hyperlink" Target="http://www.smogon.com/dp/moves/attack_order" TargetMode="External"/><Relationship Id="rId41" Type="http://schemas.openxmlformats.org/officeDocument/2006/relationships/hyperlink" Target="http://www.smogon.com/dp/moves/bounce" TargetMode="External"/><Relationship Id="rId62" Type="http://schemas.openxmlformats.org/officeDocument/2006/relationships/hyperlink" Target="http://www.smogon.com/dp/moves/confuse_ray" TargetMode="External"/><Relationship Id="rId83" Type="http://schemas.openxmlformats.org/officeDocument/2006/relationships/hyperlink" Target="http://www.smogon.com/dp/moves/defense_curl" TargetMode="External"/><Relationship Id="rId179" Type="http://schemas.openxmlformats.org/officeDocument/2006/relationships/hyperlink" Target="http://www.smogon.com/dp/moves/healing_wish" TargetMode="External"/><Relationship Id="rId365" Type="http://schemas.openxmlformats.org/officeDocument/2006/relationships/hyperlink" Target="http://www.smogon.com/dp/moves/slash" TargetMode="External"/><Relationship Id="rId386" Type="http://schemas.openxmlformats.org/officeDocument/2006/relationships/hyperlink" Target="http://www.smogon.com/dp/moves/spore" TargetMode="External"/><Relationship Id="rId190" Type="http://schemas.openxmlformats.org/officeDocument/2006/relationships/hyperlink" Target="http://www.smogon.com/dp/moves/hyper_beam" TargetMode="External"/><Relationship Id="rId204" Type="http://schemas.openxmlformats.org/officeDocument/2006/relationships/hyperlink" Target="http://www.smogon.com/dp/moves/iron_head" TargetMode="External"/><Relationship Id="rId225" Type="http://schemas.openxmlformats.org/officeDocument/2006/relationships/hyperlink" Target="http://www.smogon.com/dp/moves/luster_purge" TargetMode="External"/><Relationship Id="rId246" Type="http://schemas.openxmlformats.org/officeDocument/2006/relationships/hyperlink" Target="http://www.smogon.com/dp/moves/milk_drink" TargetMode="External"/><Relationship Id="rId267" Type="http://schemas.openxmlformats.org/officeDocument/2006/relationships/hyperlink" Target="http://www.smogon.com/dp/moves/night_shade" TargetMode="External"/><Relationship Id="rId288" Type="http://schemas.openxmlformats.org/officeDocument/2006/relationships/hyperlink" Target="http://www.smogon.com/dp/moves/poisonpowder" TargetMode="External"/><Relationship Id="rId411" Type="http://schemas.openxmlformats.org/officeDocument/2006/relationships/hyperlink" Target="http://www.smogon.com/dp/moves/synthesis" TargetMode="External"/><Relationship Id="rId432" Type="http://schemas.openxmlformats.org/officeDocument/2006/relationships/hyperlink" Target="http://www.smogon.com/dp/moves/transform" TargetMode="External"/><Relationship Id="rId453" Type="http://schemas.openxmlformats.org/officeDocument/2006/relationships/hyperlink" Target="http://www.smogon.com/dp/moves/weather_ball" TargetMode="External"/><Relationship Id="rId106" Type="http://schemas.openxmlformats.org/officeDocument/2006/relationships/hyperlink" Target="http://www.smogon.com/dp/moves/dream_eater" TargetMode="External"/><Relationship Id="rId127" Type="http://schemas.openxmlformats.org/officeDocument/2006/relationships/hyperlink" Target="http://www.smogon.com/dp/moves/featherdance" TargetMode="External"/><Relationship Id="rId313" Type="http://schemas.openxmlformats.org/officeDocument/2006/relationships/hyperlink" Target="http://www.smogon.com/dp/moves/recycle" TargetMode="External"/><Relationship Id="rId10" Type="http://schemas.openxmlformats.org/officeDocument/2006/relationships/hyperlink" Target="http://www.smogon.com/dp/moves/amnesia" TargetMode="External"/><Relationship Id="rId31" Type="http://schemas.openxmlformats.org/officeDocument/2006/relationships/hyperlink" Target="http://www.smogon.com/dp/moves/bind" TargetMode="External"/><Relationship Id="rId52" Type="http://schemas.openxmlformats.org/officeDocument/2006/relationships/hyperlink" Target="http://www.smogon.com/dp/moves/calm_mind" TargetMode="External"/><Relationship Id="rId73" Type="http://schemas.openxmlformats.org/officeDocument/2006/relationships/hyperlink" Target="http://www.smogon.com/dp/moves/cross_chop" TargetMode="External"/><Relationship Id="rId94" Type="http://schemas.openxmlformats.org/officeDocument/2006/relationships/hyperlink" Target="http://www.smogon.com/dp/moves/double_kick" TargetMode="External"/><Relationship Id="rId148" Type="http://schemas.openxmlformats.org/officeDocument/2006/relationships/hyperlink" Target="http://www.smogon.com/dp/moves/foresight" TargetMode="External"/><Relationship Id="rId169" Type="http://schemas.openxmlformats.org/officeDocument/2006/relationships/hyperlink" Target="http://www.smogon.com/dp/moves/gyro_ball" TargetMode="External"/><Relationship Id="rId334" Type="http://schemas.openxmlformats.org/officeDocument/2006/relationships/hyperlink" Target="http://www.smogon.com/dp/moves/sacred_fire" TargetMode="External"/><Relationship Id="rId355" Type="http://schemas.openxmlformats.org/officeDocument/2006/relationships/hyperlink" Target="http://www.smogon.com/dp/moves/signal_beam" TargetMode="External"/><Relationship Id="rId376" Type="http://schemas.openxmlformats.org/officeDocument/2006/relationships/hyperlink" Target="http://www.smogon.com/dp/moves/solarbeam" TargetMode="External"/><Relationship Id="rId397" Type="http://schemas.openxmlformats.org/officeDocument/2006/relationships/hyperlink" Target="http://www.smogon.com/dp/moves/substitute" TargetMode="External"/><Relationship Id="rId4" Type="http://schemas.openxmlformats.org/officeDocument/2006/relationships/hyperlink" Target="http://www.smogon.com/dp/moves/acupressure" TargetMode="External"/><Relationship Id="rId180" Type="http://schemas.openxmlformats.org/officeDocument/2006/relationships/hyperlink" Target="http://www.smogon.com/dp/moves/heart_swap" TargetMode="External"/><Relationship Id="rId215" Type="http://schemas.openxmlformats.org/officeDocument/2006/relationships/hyperlink" Target="http://www.smogon.com/dp/moves/leech_life" TargetMode="External"/><Relationship Id="rId236" Type="http://schemas.openxmlformats.org/officeDocument/2006/relationships/hyperlink" Target="http://www.smogon.com/dp/moves/mega_drain" TargetMode="External"/><Relationship Id="rId257" Type="http://schemas.openxmlformats.org/officeDocument/2006/relationships/hyperlink" Target="http://www.smogon.com/dp/moves/morning_sun" TargetMode="External"/><Relationship Id="rId278" Type="http://schemas.openxmlformats.org/officeDocument/2006/relationships/hyperlink" Target="http://www.smogon.com/dp/moves/peck" TargetMode="External"/><Relationship Id="rId401" Type="http://schemas.openxmlformats.org/officeDocument/2006/relationships/hyperlink" Target="http://www.smogon.com/dp/moves/superpower" TargetMode="External"/><Relationship Id="rId422" Type="http://schemas.openxmlformats.org/officeDocument/2006/relationships/hyperlink" Target="http://www.smogon.com/dp/moves/thunder" TargetMode="External"/><Relationship Id="rId443" Type="http://schemas.openxmlformats.org/officeDocument/2006/relationships/hyperlink" Target="http://www.smogon.com/dp/moves/vicegrip" TargetMode="External"/><Relationship Id="rId464" Type="http://schemas.openxmlformats.org/officeDocument/2006/relationships/hyperlink" Target="http://www.smogon.com/dp/moves/x-scissor" TargetMode="External"/><Relationship Id="rId303" Type="http://schemas.openxmlformats.org/officeDocument/2006/relationships/hyperlink" Target="http://www.smogon.com/dp/moves/psywave" TargetMode="External"/><Relationship Id="rId42" Type="http://schemas.openxmlformats.org/officeDocument/2006/relationships/hyperlink" Target="http://www.smogon.com/dp/moves/brave_bird" TargetMode="External"/><Relationship Id="rId84" Type="http://schemas.openxmlformats.org/officeDocument/2006/relationships/hyperlink" Target="http://www.smogon.com/dp/moves/defog" TargetMode="External"/><Relationship Id="rId138" Type="http://schemas.openxmlformats.org/officeDocument/2006/relationships/hyperlink" Target="http://www.smogon.com/dp/moves/flash" TargetMode="External"/><Relationship Id="rId345" Type="http://schemas.openxmlformats.org/officeDocument/2006/relationships/hyperlink" Target="http://www.smogon.com/dp/moves/seismic_toss" TargetMode="External"/><Relationship Id="rId387" Type="http://schemas.openxmlformats.org/officeDocument/2006/relationships/hyperlink" Target="http://www.smogon.com/dp/moves/stealth_rock" TargetMode="External"/><Relationship Id="rId191" Type="http://schemas.openxmlformats.org/officeDocument/2006/relationships/hyperlink" Target="http://www.smogon.com/dp/moves/hyper_fang" TargetMode="External"/><Relationship Id="rId205" Type="http://schemas.openxmlformats.org/officeDocument/2006/relationships/hyperlink" Target="http://www.smogon.com/dp/moves/iron_tail" TargetMode="External"/><Relationship Id="rId247" Type="http://schemas.openxmlformats.org/officeDocument/2006/relationships/hyperlink" Target="http://www.smogon.com/dp/moves/mimic" TargetMode="External"/><Relationship Id="rId412" Type="http://schemas.openxmlformats.org/officeDocument/2006/relationships/hyperlink" Target="http://www.smogon.com/dp/moves/tackle" TargetMode="External"/><Relationship Id="rId107" Type="http://schemas.openxmlformats.org/officeDocument/2006/relationships/hyperlink" Target="http://www.smogon.com/dp/moves/drill_peck" TargetMode="External"/><Relationship Id="rId289" Type="http://schemas.openxmlformats.org/officeDocument/2006/relationships/hyperlink" Target="http://www.smogon.com/dp/moves/pound" TargetMode="External"/><Relationship Id="rId454" Type="http://schemas.openxmlformats.org/officeDocument/2006/relationships/hyperlink" Target="http://www.smogon.com/dp/moves/whirlpool" TargetMode="External"/><Relationship Id="rId11" Type="http://schemas.openxmlformats.org/officeDocument/2006/relationships/hyperlink" Target="http://www.smogon.com/dp/moves/ancientpower" TargetMode="External"/><Relationship Id="rId53" Type="http://schemas.openxmlformats.org/officeDocument/2006/relationships/hyperlink" Target="http://www.smogon.com/dp/moves/camouflage" TargetMode="External"/><Relationship Id="rId149" Type="http://schemas.openxmlformats.org/officeDocument/2006/relationships/hyperlink" Target="http://www.smogon.com/dp/moves/frenzy_plant" TargetMode="External"/><Relationship Id="rId314" Type="http://schemas.openxmlformats.org/officeDocument/2006/relationships/hyperlink" Target="http://www.smogon.com/dp/moves/reflect" TargetMode="External"/><Relationship Id="rId356" Type="http://schemas.openxmlformats.org/officeDocument/2006/relationships/hyperlink" Target="http://www.smogon.com/dp/moves/silver_wind" TargetMode="External"/><Relationship Id="rId398" Type="http://schemas.openxmlformats.org/officeDocument/2006/relationships/hyperlink" Target="http://www.smogon.com/dp/moves/sucker_punch" TargetMode="External"/><Relationship Id="rId95" Type="http://schemas.openxmlformats.org/officeDocument/2006/relationships/hyperlink" Target="http://www.smogon.com/dp/moves/double_team" TargetMode="External"/><Relationship Id="rId160" Type="http://schemas.openxmlformats.org/officeDocument/2006/relationships/hyperlink" Target="http://www.smogon.com/dp/moves/grasswhistle" TargetMode="External"/><Relationship Id="rId216" Type="http://schemas.openxmlformats.org/officeDocument/2006/relationships/hyperlink" Target="http://www.smogon.com/dp/moves/leech_seed" TargetMode="External"/><Relationship Id="rId423" Type="http://schemas.openxmlformats.org/officeDocument/2006/relationships/hyperlink" Target="http://www.smogon.com/dp/moves/thunder_fang" TargetMode="External"/><Relationship Id="rId258" Type="http://schemas.openxmlformats.org/officeDocument/2006/relationships/hyperlink" Target="http://www.smogon.com/dp/moves/mud_bomb" TargetMode="External"/><Relationship Id="rId465" Type="http://schemas.openxmlformats.org/officeDocument/2006/relationships/hyperlink" Target="http://www.smogon.com/dp/moves/yawn" TargetMode="External"/><Relationship Id="rId22" Type="http://schemas.openxmlformats.org/officeDocument/2006/relationships/hyperlink" Target="http://www.smogon.com/dp/moves/aura_sphere" TargetMode="External"/><Relationship Id="rId64" Type="http://schemas.openxmlformats.org/officeDocument/2006/relationships/hyperlink" Target="http://www.smogon.com/dp/moves/constrict" TargetMode="External"/><Relationship Id="rId118" Type="http://schemas.openxmlformats.org/officeDocument/2006/relationships/hyperlink" Target="http://www.smogon.com/dp/moves/eruption" TargetMode="External"/><Relationship Id="rId325" Type="http://schemas.openxmlformats.org/officeDocument/2006/relationships/hyperlink" Target="http://www.smogon.com/dp/moves/rock_slide" TargetMode="External"/><Relationship Id="rId367" Type="http://schemas.openxmlformats.org/officeDocument/2006/relationships/hyperlink" Target="http://www.smogon.com/dp/moves/sleep_talk" TargetMode="External"/><Relationship Id="rId171" Type="http://schemas.openxmlformats.org/officeDocument/2006/relationships/hyperlink" Target="http://www.smogon.com/dp/moves/hammer_arm" TargetMode="External"/><Relationship Id="rId227" Type="http://schemas.openxmlformats.org/officeDocument/2006/relationships/hyperlink" Target="http://www.smogon.com/dp/moves/magic_coat" TargetMode="External"/><Relationship Id="rId269" Type="http://schemas.openxmlformats.org/officeDocument/2006/relationships/hyperlink" Target="http://www.smogon.com/dp/moves/nightmare" TargetMode="External"/><Relationship Id="rId434" Type="http://schemas.openxmlformats.org/officeDocument/2006/relationships/hyperlink" Target="http://www.smogon.com/dp/moves/trick" TargetMode="External"/><Relationship Id="rId33" Type="http://schemas.openxmlformats.org/officeDocument/2006/relationships/hyperlink" Target="http://www.smogon.com/dp/moves/blast_burn" TargetMode="External"/><Relationship Id="rId129" Type="http://schemas.openxmlformats.org/officeDocument/2006/relationships/hyperlink" Target="http://www.smogon.com/dp/moves/fire_blast" TargetMode="External"/><Relationship Id="rId280" Type="http://schemas.openxmlformats.org/officeDocument/2006/relationships/hyperlink" Target="http://www.smogon.com/dp/moves/petal_dance" TargetMode="External"/><Relationship Id="rId336" Type="http://schemas.openxmlformats.org/officeDocument/2006/relationships/hyperlink" Target="http://www.smogon.com/dp/moves/sand_tomb" TargetMode="External"/><Relationship Id="rId75" Type="http://schemas.openxmlformats.org/officeDocument/2006/relationships/hyperlink" Target="http://www.smogon.com/dp/moves/crunch" TargetMode="External"/><Relationship Id="rId140" Type="http://schemas.openxmlformats.org/officeDocument/2006/relationships/hyperlink" Target="http://www.smogon.com/dp/moves/flatter" TargetMode="External"/><Relationship Id="rId182" Type="http://schemas.openxmlformats.org/officeDocument/2006/relationships/hyperlink" Target="http://www.smogon.com/dp/moves/helping_hand" TargetMode="External"/><Relationship Id="rId378" Type="http://schemas.openxmlformats.org/officeDocument/2006/relationships/hyperlink" Target="http://www.smogon.com/dp/moves/spacial_rend" TargetMode="External"/><Relationship Id="rId403" Type="http://schemas.openxmlformats.org/officeDocument/2006/relationships/hyperlink" Target="http://www.smogon.com/dp/moves/surf" TargetMode="External"/><Relationship Id="rId6" Type="http://schemas.openxmlformats.org/officeDocument/2006/relationships/hyperlink" Target="http://www.smogon.com/dp/moves/aeroblast" TargetMode="External"/><Relationship Id="rId238" Type="http://schemas.openxmlformats.org/officeDocument/2006/relationships/hyperlink" Target="http://www.smogon.com/dp/moves/mega_punch" TargetMode="External"/><Relationship Id="rId445" Type="http://schemas.openxmlformats.org/officeDocument/2006/relationships/hyperlink" Target="http://www.smogon.com/dp/moves/vital_throw" TargetMode="External"/><Relationship Id="rId291" Type="http://schemas.openxmlformats.org/officeDocument/2006/relationships/hyperlink" Target="http://www.smogon.com/dp/moves/power_gem" TargetMode="External"/><Relationship Id="rId305" Type="http://schemas.openxmlformats.org/officeDocument/2006/relationships/hyperlink" Target="http://www.smogon.com/dp/moves/pursuit" TargetMode="External"/><Relationship Id="rId347" Type="http://schemas.openxmlformats.org/officeDocument/2006/relationships/hyperlink" Target="http://www.smogon.com/dp/moves/shadow_ball" TargetMode="External"/><Relationship Id="rId44" Type="http://schemas.openxmlformats.org/officeDocument/2006/relationships/hyperlink" Target="http://www.smogon.com/dp/moves/brine" TargetMode="External"/><Relationship Id="rId86" Type="http://schemas.openxmlformats.org/officeDocument/2006/relationships/hyperlink" Target="http://www.smogon.com/dp/moves/detect" TargetMode="External"/><Relationship Id="rId151" Type="http://schemas.openxmlformats.org/officeDocument/2006/relationships/hyperlink" Target="http://www.smogon.com/dp/moves/fury_attack" TargetMode="External"/><Relationship Id="rId389" Type="http://schemas.openxmlformats.org/officeDocument/2006/relationships/hyperlink" Target="http://www.smogon.com/dp/moves/stockpile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smogon.com/dp/abilities/flower_gift" TargetMode="External"/><Relationship Id="rId117" Type="http://schemas.openxmlformats.org/officeDocument/2006/relationships/hyperlink" Target="http://www.smogon.com/dp/abilities/unburden" TargetMode="External"/><Relationship Id="rId21" Type="http://schemas.openxmlformats.org/officeDocument/2006/relationships/hyperlink" Target="http://www.smogon.com/dp/abilities/early_bird" TargetMode="External"/><Relationship Id="rId42" Type="http://schemas.openxmlformats.org/officeDocument/2006/relationships/hyperlink" Target="http://www.smogon.com/dp/abilities/insomnia" TargetMode="External"/><Relationship Id="rId47" Type="http://schemas.openxmlformats.org/officeDocument/2006/relationships/hyperlink" Target="http://www.smogon.com/dp/abilities/leaf_guard" TargetMode="External"/><Relationship Id="rId63" Type="http://schemas.openxmlformats.org/officeDocument/2006/relationships/hyperlink" Target="http://www.smogon.com/dp/abilities/oblivious" TargetMode="External"/><Relationship Id="rId68" Type="http://schemas.openxmlformats.org/officeDocument/2006/relationships/hyperlink" Target="http://www.smogon.com/dp/abilities/poison_heal" TargetMode="External"/><Relationship Id="rId84" Type="http://schemas.openxmlformats.org/officeDocument/2006/relationships/hyperlink" Target="http://www.smogon.com/dp/abilities/shed_skin" TargetMode="External"/><Relationship Id="rId89" Type="http://schemas.openxmlformats.org/officeDocument/2006/relationships/hyperlink" Target="http://www.smogon.com/dp/abilities/slow_start" TargetMode="External"/><Relationship Id="rId112" Type="http://schemas.openxmlformats.org/officeDocument/2006/relationships/hyperlink" Target="http://www.smogon.com/dp/abilities/tinted_lens" TargetMode="External"/><Relationship Id="rId16" Type="http://schemas.openxmlformats.org/officeDocument/2006/relationships/hyperlink" Target="http://www.smogon.com/dp/abilities/damp" TargetMode="External"/><Relationship Id="rId107" Type="http://schemas.openxmlformats.org/officeDocument/2006/relationships/hyperlink" Target="http://www.smogon.com/dp/abilities/swift_swim" TargetMode="External"/><Relationship Id="rId11" Type="http://schemas.openxmlformats.org/officeDocument/2006/relationships/hyperlink" Target="http://www.smogon.com/dp/abilities/clear_body" TargetMode="External"/><Relationship Id="rId32" Type="http://schemas.openxmlformats.org/officeDocument/2006/relationships/hyperlink" Target="http://www.smogon.com/dp/abilities/heatproof" TargetMode="External"/><Relationship Id="rId37" Type="http://schemas.openxmlformats.org/officeDocument/2006/relationships/hyperlink" Target="http://www.smogon.com/dp/abilities/hyper_cutter" TargetMode="External"/><Relationship Id="rId53" Type="http://schemas.openxmlformats.org/officeDocument/2006/relationships/hyperlink" Target="http://www.smogon.com/dp/abilities/magma_armor" TargetMode="External"/><Relationship Id="rId58" Type="http://schemas.openxmlformats.org/officeDocument/2006/relationships/hyperlink" Target="http://www.smogon.com/dp/abilities/motor_drive" TargetMode="External"/><Relationship Id="rId74" Type="http://schemas.openxmlformats.org/officeDocument/2006/relationships/hyperlink" Target="http://www.smogon.com/dp/abilities/reckless" TargetMode="External"/><Relationship Id="rId79" Type="http://schemas.openxmlformats.org/officeDocument/2006/relationships/hyperlink" Target="http://www.smogon.com/dp/abilities/sand_stream" TargetMode="External"/><Relationship Id="rId102" Type="http://schemas.openxmlformats.org/officeDocument/2006/relationships/hyperlink" Target="http://www.smogon.com/dp/abilities/storm_drain" TargetMode="External"/><Relationship Id="rId123" Type="http://schemas.openxmlformats.org/officeDocument/2006/relationships/hyperlink" Target="http://www.smogon.com/dp/abilities/wonder_guard" TargetMode="External"/><Relationship Id="rId5" Type="http://schemas.openxmlformats.org/officeDocument/2006/relationships/hyperlink" Target="http://www.smogon.com/dp/abilities/anticipation" TargetMode="External"/><Relationship Id="rId61" Type="http://schemas.openxmlformats.org/officeDocument/2006/relationships/hyperlink" Target="http://www.smogon.com/dp/abilities/no_guard" TargetMode="External"/><Relationship Id="rId82" Type="http://schemas.openxmlformats.org/officeDocument/2006/relationships/hyperlink" Target="http://www.smogon.com/dp/abilities/serene_grace" TargetMode="External"/><Relationship Id="rId90" Type="http://schemas.openxmlformats.org/officeDocument/2006/relationships/hyperlink" Target="http://www.smogon.com/dp/abilities/sniper" TargetMode="External"/><Relationship Id="rId95" Type="http://schemas.openxmlformats.org/officeDocument/2006/relationships/hyperlink" Target="http://www.smogon.com/dp/abilities/soundproof" TargetMode="External"/><Relationship Id="rId19" Type="http://schemas.openxmlformats.org/officeDocument/2006/relationships/hyperlink" Target="http://www.smogon.com/dp/abilities/drought" TargetMode="External"/><Relationship Id="rId14" Type="http://schemas.openxmlformats.org/officeDocument/2006/relationships/hyperlink" Target="http://www.smogon.com/dp/abilities/compoundeyes" TargetMode="External"/><Relationship Id="rId22" Type="http://schemas.openxmlformats.org/officeDocument/2006/relationships/hyperlink" Target="http://www.smogon.com/dp/abilities/effect_spore" TargetMode="External"/><Relationship Id="rId27" Type="http://schemas.openxmlformats.org/officeDocument/2006/relationships/hyperlink" Target="http://www.smogon.com/dp/abilities/forecast" TargetMode="External"/><Relationship Id="rId30" Type="http://schemas.openxmlformats.org/officeDocument/2006/relationships/hyperlink" Target="http://www.smogon.com/dp/abilities/gluttony" TargetMode="External"/><Relationship Id="rId35" Type="http://schemas.openxmlformats.org/officeDocument/2006/relationships/hyperlink" Target="http://www.smogon.com/dp/abilities/hustle" TargetMode="External"/><Relationship Id="rId43" Type="http://schemas.openxmlformats.org/officeDocument/2006/relationships/hyperlink" Target="http://www.smogon.com/dp/abilities/intimidate" TargetMode="External"/><Relationship Id="rId48" Type="http://schemas.openxmlformats.org/officeDocument/2006/relationships/hyperlink" Target="http://www.smogon.com/dp/abilities/levitate" TargetMode="External"/><Relationship Id="rId56" Type="http://schemas.openxmlformats.org/officeDocument/2006/relationships/hyperlink" Target="http://www.smogon.com/dp/abilities/minus" TargetMode="External"/><Relationship Id="rId64" Type="http://schemas.openxmlformats.org/officeDocument/2006/relationships/hyperlink" Target="http://www.smogon.com/dp/abilities/overgrow" TargetMode="External"/><Relationship Id="rId69" Type="http://schemas.openxmlformats.org/officeDocument/2006/relationships/hyperlink" Target="http://www.smogon.com/dp/abilities/poison_point" TargetMode="External"/><Relationship Id="rId77" Type="http://schemas.openxmlformats.org/officeDocument/2006/relationships/hyperlink" Target="http://www.smogon.com/dp/abilities/rough_skin" TargetMode="External"/><Relationship Id="rId100" Type="http://schemas.openxmlformats.org/officeDocument/2006/relationships/hyperlink" Target="http://www.smogon.com/dp/abilities/stench" TargetMode="External"/><Relationship Id="rId105" Type="http://schemas.openxmlformats.org/officeDocument/2006/relationships/hyperlink" Target="http://www.smogon.com/dp/abilities/super_luck" TargetMode="External"/><Relationship Id="rId113" Type="http://schemas.openxmlformats.org/officeDocument/2006/relationships/hyperlink" Target="http://www.smogon.com/dp/abilities/torrent" TargetMode="External"/><Relationship Id="rId118" Type="http://schemas.openxmlformats.org/officeDocument/2006/relationships/hyperlink" Target="http://www.smogon.com/dp/abilities/vital_spirit" TargetMode="External"/><Relationship Id="rId8" Type="http://schemas.openxmlformats.org/officeDocument/2006/relationships/hyperlink" Target="http://www.smogon.com/dp/abilities/battle_armor" TargetMode="External"/><Relationship Id="rId51" Type="http://schemas.openxmlformats.org/officeDocument/2006/relationships/hyperlink" Target="http://www.smogon.com/dp/abilities/liquid_ooze" TargetMode="External"/><Relationship Id="rId72" Type="http://schemas.openxmlformats.org/officeDocument/2006/relationships/hyperlink" Target="http://www.smogon.com/dp/abilities/quick_feet" TargetMode="External"/><Relationship Id="rId80" Type="http://schemas.openxmlformats.org/officeDocument/2006/relationships/hyperlink" Target="http://www.smogon.com/dp/abilities/sand_veil" TargetMode="External"/><Relationship Id="rId85" Type="http://schemas.openxmlformats.org/officeDocument/2006/relationships/hyperlink" Target="http://www.smogon.com/dp/abilities/shell_armor" TargetMode="External"/><Relationship Id="rId93" Type="http://schemas.openxmlformats.org/officeDocument/2006/relationships/hyperlink" Target="http://www.smogon.com/dp/abilities/solar_power" TargetMode="External"/><Relationship Id="rId98" Type="http://schemas.openxmlformats.org/officeDocument/2006/relationships/hyperlink" Target="http://www.smogon.com/dp/abilities/static" TargetMode="External"/><Relationship Id="rId121" Type="http://schemas.openxmlformats.org/officeDocument/2006/relationships/hyperlink" Target="http://www.smogon.com/dp/abilities/water_veil" TargetMode="External"/><Relationship Id="rId3" Type="http://schemas.openxmlformats.org/officeDocument/2006/relationships/hyperlink" Target="http://www.smogon.com/dp/abilities/air_lock" TargetMode="External"/><Relationship Id="rId12" Type="http://schemas.openxmlformats.org/officeDocument/2006/relationships/hyperlink" Target="http://www.smogon.com/dp/abilities/cloud_nine" TargetMode="External"/><Relationship Id="rId17" Type="http://schemas.openxmlformats.org/officeDocument/2006/relationships/hyperlink" Target="http://www.smogon.com/dp/abilities/download" TargetMode="External"/><Relationship Id="rId25" Type="http://schemas.openxmlformats.org/officeDocument/2006/relationships/hyperlink" Target="http://www.smogon.com/dp/abilities/flash_fire" TargetMode="External"/><Relationship Id="rId33" Type="http://schemas.openxmlformats.org/officeDocument/2006/relationships/hyperlink" Target="http://www.smogon.com/dp/abilities/honey_gather" TargetMode="External"/><Relationship Id="rId38" Type="http://schemas.openxmlformats.org/officeDocument/2006/relationships/hyperlink" Target="http://www.smogon.com/dp/abilities/ice_body" TargetMode="External"/><Relationship Id="rId46" Type="http://schemas.openxmlformats.org/officeDocument/2006/relationships/hyperlink" Target="http://www.smogon.com/dp/abilities/klutz" TargetMode="External"/><Relationship Id="rId59" Type="http://schemas.openxmlformats.org/officeDocument/2006/relationships/hyperlink" Target="http://www.smogon.com/dp/abilities/multitype" TargetMode="External"/><Relationship Id="rId67" Type="http://schemas.openxmlformats.org/officeDocument/2006/relationships/hyperlink" Target="http://www.smogon.com/dp/abilities/plus" TargetMode="External"/><Relationship Id="rId103" Type="http://schemas.openxmlformats.org/officeDocument/2006/relationships/hyperlink" Target="http://www.smogon.com/dp/abilities/sturdy" TargetMode="External"/><Relationship Id="rId108" Type="http://schemas.openxmlformats.org/officeDocument/2006/relationships/hyperlink" Target="http://www.smogon.com/dp/abilities/synchronize" TargetMode="External"/><Relationship Id="rId116" Type="http://schemas.openxmlformats.org/officeDocument/2006/relationships/hyperlink" Target="http://www.smogon.com/dp/abilities/unaware" TargetMode="External"/><Relationship Id="rId20" Type="http://schemas.openxmlformats.org/officeDocument/2006/relationships/hyperlink" Target="http://www.smogon.com/dp/abilities/dry_skin" TargetMode="External"/><Relationship Id="rId41" Type="http://schemas.openxmlformats.org/officeDocument/2006/relationships/hyperlink" Target="http://www.smogon.com/dp/abilities/inner_focus" TargetMode="External"/><Relationship Id="rId54" Type="http://schemas.openxmlformats.org/officeDocument/2006/relationships/hyperlink" Target="http://www.smogon.com/dp/abilities/magnet_pull" TargetMode="External"/><Relationship Id="rId62" Type="http://schemas.openxmlformats.org/officeDocument/2006/relationships/hyperlink" Target="http://www.smogon.com/dp/abilities/normalize" TargetMode="External"/><Relationship Id="rId70" Type="http://schemas.openxmlformats.org/officeDocument/2006/relationships/hyperlink" Target="http://www.smogon.com/dp/abilities/pressure" TargetMode="External"/><Relationship Id="rId75" Type="http://schemas.openxmlformats.org/officeDocument/2006/relationships/hyperlink" Target="http://www.smogon.com/dp/abilities/rivalry" TargetMode="External"/><Relationship Id="rId83" Type="http://schemas.openxmlformats.org/officeDocument/2006/relationships/hyperlink" Target="http://www.smogon.com/dp/abilities/shadow_tag" TargetMode="External"/><Relationship Id="rId88" Type="http://schemas.openxmlformats.org/officeDocument/2006/relationships/hyperlink" Target="http://www.smogon.com/dp/abilities/skill_link" TargetMode="External"/><Relationship Id="rId91" Type="http://schemas.openxmlformats.org/officeDocument/2006/relationships/hyperlink" Target="http://www.smogon.com/dp/abilities/snow_cloak" TargetMode="External"/><Relationship Id="rId96" Type="http://schemas.openxmlformats.org/officeDocument/2006/relationships/hyperlink" Target="http://www.smogon.com/dp/abilities/speed_boost" TargetMode="External"/><Relationship Id="rId111" Type="http://schemas.openxmlformats.org/officeDocument/2006/relationships/hyperlink" Target="http://www.smogon.com/dp/abilities/thick_fat" TargetMode="External"/><Relationship Id="rId1" Type="http://schemas.openxmlformats.org/officeDocument/2006/relationships/hyperlink" Target="http://www.smogon.com/dp/abilities/adaptability" TargetMode="External"/><Relationship Id="rId6" Type="http://schemas.openxmlformats.org/officeDocument/2006/relationships/hyperlink" Target="http://www.smogon.com/dp/abilities/arena_trap" TargetMode="External"/><Relationship Id="rId15" Type="http://schemas.openxmlformats.org/officeDocument/2006/relationships/hyperlink" Target="http://www.smogon.com/dp/abilities/cute_charm" TargetMode="External"/><Relationship Id="rId23" Type="http://schemas.openxmlformats.org/officeDocument/2006/relationships/hyperlink" Target="http://www.smogon.com/dp/abilities/filter" TargetMode="External"/><Relationship Id="rId28" Type="http://schemas.openxmlformats.org/officeDocument/2006/relationships/hyperlink" Target="http://www.smogon.com/dp/abilities/forewarn" TargetMode="External"/><Relationship Id="rId36" Type="http://schemas.openxmlformats.org/officeDocument/2006/relationships/hyperlink" Target="http://www.smogon.com/dp/abilities/hydration" TargetMode="External"/><Relationship Id="rId49" Type="http://schemas.openxmlformats.org/officeDocument/2006/relationships/hyperlink" Target="http://www.smogon.com/dp/abilities/lightningrod" TargetMode="External"/><Relationship Id="rId57" Type="http://schemas.openxmlformats.org/officeDocument/2006/relationships/hyperlink" Target="http://www.smogon.com/dp/abilities/mold_breaker" TargetMode="External"/><Relationship Id="rId106" Type="http://schemas.openxmlformats.org/officeDocument/2006/relationships/hyperlink" Target="http://www.smogon.com/dp/abilities/swarm" TargetMode="External"/><Relationship Id="rId114" Type="http://schemas.openxmlformats.org/officeDocument/2006/relationships/hyperlink" Target="http://www.smogon.com/dp/abilities/trace" TargetMode="External"/><Relationship Id="rId119" Type="http://schemas.openxmlformats.org/officeDocument/2006/relationships/hyperlink" Target="http://www.smogon.com/dp/abilities/volt_absorb" TargetMode="External"/><Relationship Id="rId10" Type="http://schemas.openxmlformats.org/officeDocument/2006/relationships/hyperlink" Target="http://www.smogon.com/dp/abilities/chlorophyll" TargetMode="External"/><Relationship Id="rId31" Type="http://schemas.openxmlformats.org/officeDocument/2006/relationships/hyperlink" Target="http://www.smogon.com/dp/abilities/guts" TargetMode="External"/><Relationship Id="rId44" Type="http://schemas.openxmlformats.org/officeDocument/2006/relationships/hyperlink" Target="http://www.smogon.com/dp/abilities/iron_fist" TargetMode="External"/><Relationship Id="rId52" Type="http://schemas.openxmlformats.org/officeDocument/2006/relationships/hyperlink" Target="http://www.smogon.com/dp/abilities/magic_guard" TargetMode="External"/><Relationship Id="rId60" Type="http://schemas.openxmlformats.org/officeDocument/2006/relationships/hyperlink" Target="http://www.smogon.com/dp/abilities/natural_cure" TargetMode="External"/><Relationship Id="rId65" Type="http://schemas.openxmlformats.org/officeDocument/2006/relationships/hyperlink" Target="http://www.smogon.com/dp/abilities/own_tempo" TargetMode="External"/><Relationship Id="rId73" Type="http://schemas.openxmlformats.org/officeDocument/2006/relationships/hyperlink" Target="http://www.smogon.com/dp/abilities/rain_dish" TargetMode="External"/><Relationship Id="rId78" Type="http://schemas.openxmlformats.org/officeDocument/2006/relationships/hyperlink" Target="http://www.smogon.com/dp/abilities/run_away" TargetMode="External"/><Relationship Id="rId81" Type="http://schemas.openxmlformats.org/officeDocument/2006/relationships/hyperlink" Target="http://www.smogon.com/dp/abilities/scrappy" TargetMode="External"/><Relationship Id="rId86" Type="http://schemas.openxmlformats.org/officeDocument/2006/relationships/hyperlink" Target="http://www.smogon.com/dp/abilities/shield_dust" TargetMode="External"/><Relationship Id="rId94" Type="http://schemas.openxmlformats.org/officeDocument/2006/relationships/hyperlink" Target="http://www.smogon.com/dp/abilities/solid_rock" TargetMode="External"/><Relationship Id="rId99" Type="http://schemas.openxmlformats.org/officeDocument/2006/relationships/hyperlink" Target="http://www.smogon.com/dp/abilities/steadfast" TargetMode="External"/><Relationship Id="rId101" Type="http://schemas.openxmlformats.org/officeDocument/2006/relationships/hyperlink" Target="http://www.smogon.com/dp/abilities/sticky_hold" TargetMode="External"/><Relationship Id="rId122" Type="http://schemas.openxmlformats.org/officeDocument/2006/relationships/hyperlink" Target="http://www.smogon.com/dp/abilities/white_smoke" TargetMode="External"/><Relationship Id="rId4" Type="http://schemas.openxmlformats.org/officeDocument/2006/relationships/hyperlink" Target="http://www.smogon.com/dp/abilities/anger_point" TargetMode="External"/><Relationship Id="rId9" Type="http://schemas.openxmlformats.org/officeDocument/2006/relationships/hyperlink" Target="http://www.smogon.com/dp/abilities/blaze" TargetMode="External"/><Relationship Id="rId13" Type="http://schemas.openxmlformats.org/officeDocument/2006/relationships/hyperlink" Target="http://www.smogon.com/dp/abilities/color_change" TargetMode="External"/><Relationship Id="rId18" Type="http://schemas.openxmlformats.org/officeDocument/2006/relationships/hyperlink" Target="http://www.smogon.com/dp/abilities/drizzle" TargetMode="External"/><Relationship Id="rId39" Type="http://schemas.openxmlformats.org/officeDocument/2006/relationships/hyperlink" Target="http://www.smogon.com/dp/abilities/illuminate" TargetMode="External"/><Relationship Id="rId109" Type="http://schemas.openxmlformats.org/officeDocument/2006/relationships/hyperlink" Target="http://www.smogon.com/dp/abilities/tangled_feet" TargetMode="External"/><Relationship Id="rId34" Type="http://schemas.openxmlformats.org/officeDocument/2006/relationships/hyperlink" Target="http://www.smogon.com/dp/abilities/huge_power" TargetMode="External"/><Relationship Id="rId50" Type="http://schemas.openxmlformats.org/officeDocument/2006/relationships/hyperlink" Target="http://www.smogon.com/dp/abilities/limber" TargetMode="External"/><Relationship Id="rId55" Type="http://schemas.openxmlformats.org/officeDocument/2006/relationships/hyperlink" Target="http://www.smogon.com/dp/abilities/marvel_scale" TargetMode="External"/><Relationship Id="rId76" Type="http://schemas.openxmlformats.org/officeDocument/2006/relationships/hyperlink" Target="http://www.smogon.com/dp/abilities/rock_head" TargetMode="External"/><Relationship Id="rId97" Type="http://schemas.openxmlformats.org/officeDocument/2006/relationships/hyperlink" Target="http://www.smogon.com/dp/abilities/stall" TargetMode="External"/><Relationship Id="rId104" Type="http://schemas.openxmlformats.org/officeDocument/2006/relationships/hyperlink" Target="http://www.smogon.com/dp/abilities/suction_cups" TargetMode="External"/><Relationship Id="rId120" Type="http://schemas.openxmlformats.org/officeDocument/2006/relationships/hyperlink" Target="http://www.smogon.com/dp/abilities/water_absorb" TargetMode="External"/><Relationship Id="rId7" Type="http://schemas.openxmlformats.org/officeDocument/2006/relationships/hyperlink" Target="http://www.smogon.com/dp/abilities/bad_dreams" TargetMode="External"/><Relationship Id="rId71" Type="http://schemas.openxmlformats.org/officeDocument/2006/relationships/hyperlink" Target="http://www.smogon.com/dp/abilities/pure_power" TargetMode="External"/><Relationship Id="rId92" Type="http://schemas.openxmlformats.org/officeDocument/2006/relationships/hyperlink" Target="http://www.smogon.com/dp/abilities/snow_warning" TargetMode="External"/><Relationship Id="rId2" Type="http://schemas.openxmlformats.org/officeDocument/2006/relationships/hyperlink" Target="http://www.smogon.com/dp/abilities/aftermath" TargetMode="External"/><Relationship Id="rId29" Type="http://schemas.openxmlformats.org/officeDocument/2006/relationships/hyperlink" Target="http://www.smogon.com/dp/abilities/frisk" TargetMode="External"/><Relationship Id="rId24" Type="http://schemas.openxmlformats.org/officeDocument/2006/relationships/hyperlink" Target="http://www.smogon.com/dp/abilities/flame_body" TargetMode="External"/><Relationship Id="rId40" Type="http://schemas.openxmlformats.org/officeDocument/2006/relationships/hyperlink" Target="http://www.smogon.com/dp/abilities/immunity" TargetMode="External"/><Relationship Id="rId45" Type="http://schemas.openxmlformats.org/officeDocument/2006/relationships/hyperlink" Target="http://www.smogon.com/dp/abilities/keen_eye" TargetMode="External"/><Relationship Id="rId66" Type="http://schemas.openxmlformats.org/officeDocument/2006/relationships/hyperlink" Target="http://www.smogon.com/dp/abilities/pickup" TargetMode="External"/><Relationship Id="rId87" Type="http://schemas.openxmlformats.org/officeDocument/2006/relationships/hyperlink" Target="http://www.smogon.com/dp/abilities/simple" TargetMode="External"/><Relationship Id="rId110" Type="http://schemas.openxmlformats.org/officeDocument/2006/relationships/hyperlink" Target="http://www.smogon.com/dp/abilities/technician" TargetMode="External"/><Relationship Id="rId115" Type="http://schemas.openxmlformats.org/officeDocument/2006/relationships/hyperlink" Target="http://www.smogon.com/dp/abilities/truant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sypokes.com/dex/psydex/330/stats" TargetMode="External"/><Relationship Id="rId671" Type="http://schemas.openxmlformats.org/officeDocument/2006/relationships/hyperlink" Target="http://www.psypokes.com/dex/psydex/282/stats" TargetMode="External"/><Relationship Id="rId769" Type="http://schemas.openxmlformats.org/officeDocument/2006/relationships/hyperlink" Target="http://www.psypokes.com/dex/psydex/118/stats" TargetMode="External"/><Relationship Id="rId976" Type="http://schemas.openxmlformats.org/officeDocument/2006/relationships/hyperlink" Target="http://www.psypokes.com/dex/psydex/208/stats" TargetMode="External"/><Relationship Id="rId21" Type="http://schemas.openxmlformats.org/officeDocument/2006/relationships/hyperlink" Target="http://www.psypokes.com/dex/psydex/464/stats" TargetMode="External"/><Relationship Id="rId324" Type="http://schemas.openxmlformats.org/officeDocument/2006/relationships/hyperlink" Target="http://www.psypokes.com/dex/psydex/156/stats" TargetMode="External"/><Relationship Id="rId531" Type="http://schemas.openxmlformats.org/officeDocument/2006/relationships/hyperlink" Target="http://www.psypokes.com/dex/psydex/196/stats" TargetMode="External"/><Relationship Id="rId629" Type="http://schemas.openxmlformats.org/officeDocument/2006/relationships/hyperlink" Target="http://www.psypokes.com/dex/psydex/479_wash/stats" TargetMode="External"/><Relationship Id="rId170" Type="http://schemas.openxmlformats.org/officeDocument/2006/relationships/hyperlink" Target="http://www.psypokes.com/dex/psydex/128/stats" TargetMode="External"/><Relationship Id="rId836" Type="http://schemas.openxmlformats.org/officeDocument/2006/relationships/hyperlink" Target="http://www.psypokes.com/dex/psydex/113/stats" TargetMode="External"/><Relationship Id="rId268" Type="http://schemas.openxmlformats.org/officeDocument/2006/relationships/hyperlink" Target="http://www.psypokes.com/dex/psydex/033/stats" TargetMode="External"/><Relationship Id="rId475" Type="http://schemas.openxmlformats.org/officeDocument/2006/relationships/hyperlink" Target="http://www.psypokes.com/dex/psydex/046/stats" TargetMode="External"/><Relationship Id="rId682" Type="http://schemas.openxmlformats.org/officeDocument/2006/relationships/hyperlink" Target="http://www.psypokes.com/dex/psydex/156/stats" TargetMode="External"/><Relationship Id="rId903" Type="http://schemas.openxmlformats.org/officeDocument/2006/relationships/hyperlink" Target="http://www.psypokes.com/dex/psydex/102/stats" TargetMode="External"/><Relationship Id="rId32" Type="http://schemas.openxmlformats.org/officeDocument/2006/relationships/hyperlink" Target="http://www.psypokes.com/dex/psydex/150/stats" TargetMode="External"/><Relationship Id="rId128" Type="http://schemas.openxmlformats.org/officeDocument/2006/relationships/hyperlink" Target="http://www.psypokes.com/dex/psydex/067/stats" TargetMode="External"/><Relationship Id="rId335" Type="http://schemas.openxmlformats.org/officeDocument/2006/relationships/hyperlink" Target="http://www.psypokes.com/dex/psydex/367/stats" TargetMode="External"/><Relationship Id="rId542" Type="http://schemas.openxmlformats.org/officeDocument/2006/relationships/hyperlink" Target="http://www.psypokes.com/dex/psydex/428/stats" TargetMode="External"/><Relationship Id="rId987" Type="http://schemas.openxmlformats.org/officeDocument/2006/relationships/hyperlink" Target="http://www.psypokes.com/dex/psydex/111/stats" TargetMode="External"/><Relationship Id="rId181" Type="http://schemas.openxmlformats.org/officeDocument/2006/relationships/hyperlink" Target="http://www.psypokes.com/dex/psydex/168/stats" TargetMode="External"/><Relationship Id="rId402" Type="http://schemas.openxmlformats.org/officeDocument/2006/relationships/hyperlink" Target="http://www.psypokes.com/dex/psydex/001/stats" TargetMode="External"/><Relationship Id="rId847" Type="http://schemas.openxmlformats.org/officeDocument/2006/relationships/hyperlink" Target="http://www.psypokes.com/dex/psydex/458/stats" TargetMode="External"/><Relationship Id="rId279" Type="http://schemas.openxmlformats.org/officeDocument/2006/relationships/hyperlink" Target="http://www.psypokes.com/dex/psydex/096/stats" TargetMode="External"/><Relationship Id="rId486" Type="http://schemas.openxmlformats.org/officeDocument/2006/relationships/hyperlink" Target="http://www.psypokes.com/dex/psydex/140/stats" TargetMode="External"/><Relationship Id="rId693" Type="http://schemas.openxmlformats.org/officeDocument/2006/relationships/hyperlink" Target="http://www.psypokes.com/dex/psydex/359/stats" TargetMode="External"/><Relationship Id="rId707" Type="http://schemas.openxmlformats.org/officeDocument/2006/relationships/hyperlink" Target="http://www.psypokes.com/dex/psydex/012/stats" TargetMode="External"/><Relationship Id="rId914" Type="http://schemas.openxmlformats.org/officeDocument/2006/relationships/hyperlink" Target="http://www.psypokes.com/dex/psydex/137/stats" TargetMode="External"/><Relationship Id="rId43" Type="http://schemas.openxmlformats.org/officeDocument/2006/relationships/hyperlink" Target="http://www.psypokes.com/dex/psydex/383/stats" TargetMode="External"/><Relationship Id="rId139" Type="http://schemas.openxmlformats.org/officeDocument/2006/relationships/hyperlink" Target="http://www.psypokes.com/dex/psydex/003/stats" TargetMode="External"/><Relationship Id="rId346" Type="http://schemas.openxmlformats.org/officeDocument/2006/relationships/hyperlink" Target="http://www.psypokes.com/dex/psydex/176/stats" TargetMode="External"/><Relationship Id="rId553" Type="http://schemas.openxmlformats.org/officeDocument/2006/relationships/hyperlink" Target="http://www.psypokes.com/dex/psydex/330/stats" TargetMode="External"/><Relationship Id="rId760" Type="http://schemas.openxmlformats.org/officeDocument/2006/relationships/hyperlink" Target="http://www.psypokes.com/dex/psydex/212/stats" TargetMode="External"/><Relationship Id="rId998" Type="http://schemas.openxmlformats.org/officeDocument/2006/relationships/hyperlink" Target="http://www.psypokes.com/dex/psydex/324/stats" TargetMode="External"/><Relationship Id="rId192" Type="http://schemas.openxmlformats.org/officeDocument/2006/relationships/hyperlink" Target="http://www.psypokes.com/dex/psydex/203/stats" TargetMode="External"/><Relationship Id="rId206" Type="http://schemas.openxmlformats.org/officeDocument/2006/relationships/hyperlink" Target="http://www.psypokes.com/dex/psydex/139/stats" TargetMode="External"/><Relationship Id="rId413" Type="http://schemas.openxmlformats.org/officeDocument/2006/relationships/hyperlink" Target="http://www.psypokes.com/dex/psydex/228/stats" TargetMode="External"/><Relationship Id="rId858" Type="http://schemas.openxmlformats.org/officeDocument/2006/relationships/hyperlink" Target="http://www.psypokes.com/dex/psydex/302/stats" TargetMode="External"/><Relationship Id="rId497" Type="http://schemas.openxmlformats.org/officeDocument/2006/relationships/hyperlink" Target="http://www.psypokes.com/dex/psydex/081/stats" TargetMode="External"/><Relationship Id="rId620" Type="http://schemas.openxmlformats.org/officeDocument/2006/relationships/hyperlink" Target="http://www.psypokes.com/dex/psydex/407/stats" TargetMode="External"/><Relationship Id="rId718" Type="http://schemas.openxmlformats.org/officeDocument/2006/relationships/hyperlink" Target="http://www.psypokes.com/dex/psydex/405/stats" TargetMode="External"/><Relationship Id="rId925" Type="http://schemas.openxmlformats.org/officeDocument/2006/relationships/hyperlink" Target="http://www.psypokes.com/dex/psydex/416/stats" TargetMode="External"/><Relationship Id="rId357" Type="http://schemas.openxmlformats.org/officeDocument/2006/relationships/hyperlink" Target="http://www.psypokes.com/dex/psydex/268/stats" TargetMode="External"/><Relationship Id="rId54" Type="http://schemas.openxmlformats.org/officeDocument/2006/relationships/hyperlink" Target="http://www.psypokes.com/dex/psydex/492_sky/stats" TargetMode="External"/><Relationship Id="rId217" Type="http://schemas.openxmlformats.org/officeDocument/2006/relationships/hyperlink" Target="http://www.psypokes.com/dex/psydex/416/stats" TargetMode="External"/><Relationship Id="rId564" Type="http://schemas.openxmlformats.org/officeDocument/2006/relationships/hyperlink" Target="http://www.psypokes.com/dex/psydex/492/stats" TargetMode="External"/><Relationship Id="rId771" Type="http://schemas.openxmlformats.org/officeDocument/2006/relationships/hyperlink" Target="http://www.psypokes.com/dex/psydex/248/stats" TargetMode="External"/><Relationship Id="rId869" Type="http://schemas.openxmlformats.org/officeDocument/2006/relationships/hyperlink" Target="http://www.psypokes.com/dex/psydex/201/stats" TargetMode="External"/><Relationship Id="rId424" Type="http://schemas.openxmlformats.org/officeDocument/2006/relationships/hyperlink" Target="http://www.psypokes.com/dex/psydex/390/stats" TargetMode="External"/><Relationship Id="rId631" Type="http://schemas.openxmlformats.org/officeDocument/2006/relationships/hyperlink" Target="http://www.psypokes.com/dex/psydex/144/stats" TargetMode="External"/><Relationship Id="rId729" Type="http://schemas.openxmlformats.org/officeDocument/2006/relationships/hyperlink" Target="http://www.psypokes.com/dex/psydex/227/stats" TargetMode="External"/><Relationship Id="rId270" Type="http://schemas.openxmlformats.org/officeDocument/2006/relationships/hyperlink" Target="http://www.psypokes.com/dex/psydex/024/stats" TargetMode="External"/><Relationship Id="rId936" Type="http://schemas.openxmlformats.org/officeDocument/2006/relationships/hyperlink" Target="http://www.psypokes.com/dex/psydex/222/stats" TargetMode="External"/><Relationship Id="rId65" Type="http://schemas.openxmlformats.org/officeDocument/2006/relationships/hyperlink" Target="http://www.psypokes.com/dex/psydex/350/stats" TargetMode="External"/><Relationship Id="rId130" Type="http://schemas.openxmlformats.org/officeDocument/2006/relationships/hyperlink" Target="http://www.psypokes.com/dex/psydex/481/stats" TargetMode="External"/><Relationship Id="rId368" Type="http://schemas.openxmlformats.org/officeDocument/2006/relationships/hyperlink" Target="http://www.psypokes.com/dex/psydex/237/stats" TargetMode="External"/><Relationship Id="rId575" Type="http://schemas.openxmlformats.org/officeDocument/2006/relationships/hyperlink" Target="http://www.psypokes.com/dex/psydex/452/stats" TargetMode="External"/><Relationship Id="rId782" Type="http://schemas.openxmlformats.org/officeDocument/2006/relationships/hyperlink" Target="http://www.psypokes.com/dex/psydex/404/stats" TargetMode="External"/><Relationship Id="rId228" Type="http://schemas.openxmlformats.org/officeDocument/2006/relationships/hyperlink" Target="http://www.psypokes.com/dex/psydex/015/stats" TargetMode="External"/><Relationship Id="rId435" Type="http://schemas.openxmlformats.org/officeDocument/2006/relationships/hyperlink" Target="http://www.psypokes.com/dex/psydex/309/stats" TargetMode="External"/><Relationship Id="rId642" Type="http://schemas.openxmlformats.org/officeDocument/2006/relationships/hyperlink" Target="http://www.psypokes.com/dex/psydex/230/stats" TargetMode="External"/><Relationship Id="rId281" Type="http://schemas.openxmlformats.org/officeDocument/2006/relationships/hyperlink" Target="http://www.psypokes.com/dex/psydex/101/stats" TargetMode="External"/><Relationship Id="rId502" Type="http://schemas.openxmlformats.org/officeDocument/2006/relationships/hyperlink" Target="http://www.psypokes.com/dex/psydex/172/stats" TargetMode="External"/><Relationship Id="rId947" Type="http://schemas.openxmlformats.org/officeDocument/2006/relationships/hyperlink" Target="http://www.psypokes.com/dex/psydex/285/stats" TargetMode="External"/><Relationship Id="rId76" Type="http://schemas.openxmlformats.org/officeDocument/2006/relationships/hyperlink" Target="http://www.psypokes.com/dex/psydex/460/stats" TargetMode="External"/><Relationship Id="rId141" Type="http://schemas.openxmlformats.org/officeDocument/2006/relationships/hyperlink" Target="http://www.psypokes.com/dex/psydex/288/stats" TargetMode="External"/><Relationship Id="rId379" Type="http://schemas.openxmlformats.org/officeDocument/2006/relationships/hyperlink" Target="http://www.psypokes.com/dex/psydex/479/stats" TargetMode="External"/><Relationship Id="rId586" Type="http://schemas.openxmlformats.org/officeDocument/2006/relationships/hyperlink" Target="http://www.psypokes.com/dex/psydex/311/stats" TargetMode="External"/><Relationship Id="rId793" Type="http://schemas.openxmlformats.org/officeDocument/2006/relationships/hyperlink" Target="http://www.psypokes.com/dex/psydex/396/stats" TargetMode="External"/><Relationship Id="rId807" Type="http://schemas.openxmlformats.org/officeDocument/2006/relationships/hyperlink" Target="http://www.psypokes.com/dex/psydex/389/stats" TargetMode="External"/><Relationship Id="rId7" Type="http://schemas.openxmlformats.org/officeDocument/2006/relationships/hyperlink" Target="http://www.psypokes.com/dex/psydex/487/stats" TargetMode="External"/><Relationship Id="rId239" Type="http://schemas.openxmlformats.org/officeDocument/2006/relationships/hyperlink" Target="http://www.psypokes.com/dex/psydex/124/stats" TargetMode="External"/><Relationship Id="rId446" Type="http://schemas.openxmlformats.org/officeDocument/2006/relationships/hyperlink" Target="http://www.psypokes.com/dex/psydex/060/stats" TargetMode="External"/><Relationship Id="rId653" Type="http://schemas.openxmlformats.org/officeDocument/2006/relationships/hyperlink" Target="http://www.psypokes.com/dex/psydex/454/stats" TargetMode="External"/><Relationship Id="rId292" Type="http://schemas.openxmlformats.org/officeDocument/2006/relationships/hyperlink" Target="http://www.psypokes.com/dex/psydex/105/stats" TargetMode="External"/><Relationship Id="rId306" Type="http://schemas.openxmlformats.org/officeDocument/2006/relationships/hyperlink" Target="http://www.psypokes.com/dex/psydex/407/stats" TargetMode="External"/><Relationship Id="rId860" Type="http://schemas.openxmlformats.org/officeDocument/2006/relationships/hyperlink" Target="http://www.psypokes.com/dex/psydex/300/stats" TargetMode="External"/><Relationship Id="rId958" Type="http://schemas.openxmlformats.org/officeDocument/2006/relationships/hyperlink" Target="http://www.psypokes.com/dex/psydex/411/stats" TargetMode="External"/><Relationship Id="rId87" Type="http://schemas.openxmlformats.org/officeDocument/2006/relationships/hyperlink" Target="http://www.psypokes.com/dex/psydex/146/stats" TargetMode="External"/><Relationship Id="rId513" Type="http://schemas.openxmlformats.org/officeDocument/2006/relationships/hyperlink" Target="http://www.psypokes.com/dex/psydex/135/stats" TargetMode="External"/><Relationship Id="rId597" Type="http://schemas.openxmlformats.org/officeDocument/2006/relationships/hyperlink" Target="http://www.psypokes.com/dex/psydex/198/stats" TargetMode="External"/><Relationship Id="rId720" Type="http://schemas.openxmlformats.org/officeDocument/2006/relationships/hyperlink" Target="http://www.psypokes.com/dex/psydex/056/stats" TargetMode="External"/><Relationship Id="rId818" Type="http://schemas.openxmlformats.org/officeDocument/2006/relationships/hyperlink" Target="http://www.psypokes.com/dex/psydex/140/stats" TargetMode="External"/><Relationship Id="rId152" Type="http://schemas.openxmlformats.org/officeDocument/2006/relationships/hyperlink" Target="http://www.psypokes.com/dex/psydex/424/stats" TargetMode="External"/><Relationship Id="rId457" Type="http://schemas.openxmlformats.org/officeDocument/2006/relationships/hyperlink" Target="http://www.psypokes.com/dex/psydex/252/stats" TargetMode="External"/><Relationship Id="rId1003" Type="http://schemas.openxmlformats.org/officeDocument/2006/relationships/hyperlink" Target="http://www.psypokes.com/dex/psydex/204/stats" TargetMode="External"/><Relationship Id="rId664" Type="http://schemas.openxmlformats.org/officeDocument/2006/relationships/hyperlink" Target="http://www.psypokes.com/dex/psydex/024/stats" TargetMode="External"/><Relationship Id="rId871" Type="http://schemas.openxmlformats.org/officeDocument/2006/relationships/hyperlink" Target="http://www.psypokes.com/dex/psydex/455/stats" TargetMode="External"/><Relationship Id="rId969" Type="http://schemas.openxmlformats.org/officeDocument/2006/relationships/hyperlink" Target="http://www.psypokes.com/dex/psydex/410/stats" TargetMode="External"/><Relationship Id="rId14" Type="http://schemas.openxmlformats.org/officeDocument/2006/relationships/hyperlink" Target="http://www.psypokes.com/dex/psydex/134/stats" TargetMode="External"/><Relationship Id="rId317" Type="http://schemas.openxmlformats.org/officeDocument/2006/relationships/hyperlink" Target="http://www.psypokes.com/dex/psydex/413/stats" TargetMode="External"/><Relationship Id="rId524" Type="http://schemas.openxmlformats.org/officeDocument/2006/relationships/hyperlink" Target="http://www.psypokes.com/dex/psydex/482/stats" TargetMode="External"/><Relationship Id="rId731" Type="http://schemas.openxmlformats.org/officeDocument/2006/relationships/hyperlink" Target="http://www.psypokes.com/dex/psydex/021/stats" TargetMode="External"/><Relationship Id="rId98" Type="http://schemas.openxmlformats.org/officeDocument/2006/relationships/hyperlink" Target="http://www.psypokes.com/dex/psydex/145/stats" TargetMode="External"/><Relationship Id="rId163" Type="http://schemas.openxmlformats.org/officeDocument/2006/relationships/hyperlink" Target="http://www.psypokes.com/dex/psydex/189/stats" TargetMode="External"/><Relationship Id="rId370" Type="http://schemas.openxmlformats.org/officeDocument/2006/relationships/hyperlink" Target="http://www.psypokes.com/dex/psydex/219/stats" TargetMode="External"/><Relationship Id="rId829" Type="http://schemas.openxmlformats.org/officeDocument/2006/relationships/hyperlink" Target="http://www.psypokes.com/dex/psydex/367/stats" TargetMode="External"/><Relationship Id="rId230" Type="http://schemas.openxmlformats.org/officeDocument/2006/relationships/hyperlink" Target="http://www.psypokes.com/dex/psydex/159/stats" TargetMode="External"/><Relationship Id="rId468" Type="http://schemas.openxmlformats.org/officeDocument/2006/relationships/hyperlink" Target="http://www.psypokes.com/dex/psydex/366/stats" TargetMode="External"/><Relationship Id="rId675" Type="http://schemas.openxmlformats.org/officeDocument/2006/relationships/hyperlink" Target="http://www.psypokes.com/dex/psydex/141/stats" TargetMode="External"/><Relationship Id="rId882" Type="http://schemas.openxmlformats.org/officeDocument/2006/relationships/hyperlink" Target="http://www.psypokes.com/dex/psydex/067/stats" TargetMode="External"/><Relationship Id="rId25" Type="http://schemas.openxmlformats.org/officeDocument/2006/relationships/hyperlink" Target="http://www.psypokes.com/dex/psydex/486/stats" TargetMode="External"/><Relationship Id="rId328" Type="http://schemas.openxmlformats.org/officeDocument/2006/relationships/hyperlink" Target="http://www.psypokes.com/dex/psydex/418/stats" TargetMode="External"/><Relationship Id="rId535" Type="http://schemas.openxmlformats.org/officeDocument/2006/relationships/hyperlink" Target="http://www.psypokes.com/dex/psydex/380/stats" TargetMode="External"/><Relationship Id="rId742" Type="http://schemas.openxmlformats.org/officeDocument/2006/relationships/hyperlink" Target="http://www.psypokes.com/dex/psydex/414/stats" TargetMode="External"/><Relationship Id="rId174" Type="http://schemas.openxmlformats.org/officeDocument/2006/relationships/hyperlink" Target="http://www.psypokes.com/dex/psydex/038/stats" TargetMode="External"/><Relationship Id="rId381" Type="http://schemas.openxmlformats.org/officeDocument/2006/relationships/hyperlink" Target="http://www.psypokes.com/dex/psydex/479_frost/stats" TargetMode="External"/><Relationship Id="rId602" Type="http://schemas.openxmlformats.org/officeDocument/2006/relationships/hyperlink" Target="http://www.psypokes.com/dex/psydex/483/stats" TargetMode="External"/><Relationship Id="rId241" Type="http://schemas.openxmlformats.org/officeDocument/2006/relationships/hyperlink" Target="http://www.psypokes.com/dex/psydex/428/stats" TargetMode="External"/><Relationship Id="rId479" Type="http://schemas.openxmlformats.org/officeDocument/2006/relationships/hyperlink" Target="http://www.psypokes.com/dex/psydex/161/stats" TargetMode="External"/><Relationship Id="rId686" Type="http://schemas.openxmlformats.org/officeDocument/2006/relationships/hyperlink" Target="http://www.psypokes.com/dex/psydex/468/stats" TargetMode="External"/><Relationship Id="rId893" Type="http://schemas.openxmlformats.org/officeDocument/2006/relationships/hyperlink" Target="http://www.psypokes.com/dex/psydex/346/stats" TargetMode="External"/><Relationship Id="rId907" Type="http://schemas.openxmlformats.org/officeDocument/2006/relationships/hyperlink" Target="http://www.psypokes.com/dex/psydex/352/stats" TargetMode="External"/><Relationship Id="rId36" Type="http://schemas.openxmlformats.org/officeDocument/2006/relationships/hyperlink" Target="http://www.psypokes.com/dex/psydex/112/stats" TargetMode="External"/><Relationship Id="rId339" Type="http://schemas.openxmlformats.org/officeDocument/2006/relationships/hyperlink" Target="http://www.psypokes.com/dex/psydex/029/stats" TargetMode="External"/><Relationship Id="rId546" Type="http://schemas.openxmlformats.org/officeDocument/2006/relationships/hyperlink" Target="http://www.psypokes.com/dex/psydex/123/stats" TargetMode="External"/><Relationship Id="rId753" Type="http://schemas.openxmlformats.org/officeDocument/2006/relationships/hyperlink" Target="http://www.psypokes.com/dex/psydex/228/stats" TargetMode="External"/><Relationship Id="rId101" Type="http://schemas.openxmlformats.org/officeDocument/2006/relationships/hyperlink" Target="http://www.psypokes.com/dex/psydex/169/stats" TargetMode="External"/><Relationship Id="rId185" Type="http://schemas.openxmlformats.org/officeDocument/2006/relationships/hyperlink" Target="http://www.psypokes.com/dex/psydex/421/stats" TargetMode="External"/><Relationship Id="rId406" Type="http://schemas.openxmlformats.org/officeDocument/2006/relationships/hyperlink" Target="http://www.psypokes.com/dex/psydex/152/stats" TargetMode="External"/><Relationship Id="rId960" Type="http://schemas.openxmlformats.org/officeDocument/2006/relationships/hyperlink" Target="http://www.psypokes.com/dex/psydex/440/stats" TargetMode="External"/><Relationship Id="rId392" Type="http://schemas.openxmlformats.org/officeDocument/2006/relationships/hyperlink" Target="http://www.psypokes.com/dex/psydex/158/stats" TargetMode="External"/><Relationship Id="rId613" Type="http://schemas.openxmlformats.org/officeDocument/2006/relationships/hyperlink" Target="http://www.psypokes.com/dex/psydex/146/stats" TargetMode="External"/><Relationship Id="rId697" Type="http://schemas.openxmlformats.org/officeDocument/2006/relationships/hyperlink" Target="http://www.psypokes.com/dex/psydex/225/stats" TargetMode="External"/><Relationship Id="rId820" Type="http://schemas.openxmlformats.org/officeDocument/2006/relationships/hyperlink" Target="http://www.psypokes.com/dex/psydex/068/stats" TargetMode="External"/><Relationship Id="rId918" Type="http://schemas.openxmlformats.org/officeDocument/2006/relationships/hyperlink" Target="http://www.psypokes.com/dex/psydex/464/stats" TargetMode="External"/><Relationship Id="rId252" Type="http://schemas.openxmlformats.org/officeDocument/2006/relationships/hyperlink" Target="http://www.psypokes.com/dex/psydex/372/stats" TargetMode="External"/><Relationship Id="rId47" Type="http://schemas.openxmlformats.org/officeDocument/2006/relationships/hyperlink" Target="http://www.psypokes.com/dex/psydex/382/stats" TargetMode="External"/><Relationship Id="rId112" Type="http://schemas.openxmlformats.org/officeDocument/2006/relationships/hyperlink" Target="http://www.psypokes.com/dex/psydex/018/stats" TargetMode="External"/><Relationship Id="rId557" Type="http://schemas.openxmlformats.org/officeDocument/2006/relationships/hyperlink" Target="http://www.psypokes.com/dex/psydex/151/stats" TargetMode="External"/><Relationship Id="rId764" Type="http://schemas.openxmlformats.org/officeDocument/2006/relationships/hyperlink" Target="http://www.psypokes.com/dex/psydex/283/stats" TargetMode="External"/><Relationship Id="rId971" Type="http://schemas.openxmlformats.org/officeDocument/2006/relationships/hyperlink" Target="http://www.psypokes.com/dex/psydex/080/stats" TargetMode="External"/><Relationship Id="rId196" Type="http://schemas.openxmlformats.org/officeDocument/2006/relationships/hyperlink" Target="http://www.psypokes.com/dex/psydex/066/stats" TargetMode="External"/><Relationship Id="rId417" Type="http://schemas.openxmlformats.org/officeDocument/2006/relationships/hyperlink" Target="http://www.psypokes.com/dex/psydex/043/stats" TargetMode="External"/><Relationship Id="rId624" Type="http://schemas.openxmlformats.org/officeDocument/2006/relationships/hyperlink" Target="http://www.psypokes.com/dex/psydex/106/stats" TargetMode="External"/><Relationship Id="rId831" Type="http://schemas.openxmlformats.org/officeDocument/2006/relationships/hyperlink" Target="http://www.psypokes.com/dex/psydex/357/stats" TargetMode="External"/><Relationship Id="rId263" Type="http://schemas.openxmlformats.org/officeDocument/2006/relationships/hyperlink" Target="http://www.psypokes.com/dex/psydex/293/stats" TargetMode="External"/><Relationship Id="rId470" Type="http://schemas.openxmlformats.org/officeDocument/2006/relationships/hyperlink" Target="http://www.psypokes.com/dex/psydex/051/stats" TargetMode="External"/><Relationship Id="rId929" Type="http://schemas.openxmlformats.org/officeDocument/2006/relationships/hyperlink" Target="http://www.psypokes.com/dex/psydex/413/stats" TargetMode="External"/><Relationship Id="rId58" Type="http://schemas.openxmlformats.org/officeDocument/2006/relationships/hyperlink" Target="http://www.psypokes.com/dex/psydex/465/stats" TargetMode="External"/><Relationship Id="rId123" Type="http://schemas.openxmlformats.org/officeDocument/2006/relationships/hyperlink" Target="http://www.psypokes.com/dex/psydex/214/stats" TargetMode="External"/><Relationship Id="rId330" Type="http://schemas.openxmlformats.org/officeDocument/2006/relationships/hyperlink" Target="http://www.psypokes.com/dex/psydex/222/stats" TargetMode="External"/><Relationship Id="rId568" Type="http://schemas.openxmlformats.org/officeDocument/2006/relationships/hyperlink" Target="http://www.psypokes.com/dex/psydex/157/stats" TargetMode="External"/><Relationship Id="rId775" Type="http://schemas.openxmlformats.org/officeDocument/2006/relationships/hyperlink" Target="http://www.psypokes.com/dex/psydex/036/stats" TargetMode="External"/><Relationship Id="rId982" Type="http://schemas.openxmlformats.org/officeDocument/2006/relationships/hyperlink" Target="http://www.psypokes.com/dex/psydex/355/stats" TargetMode="External"/><Relationship Id="rId428" Type="http://schemas.openxmlformats.org/officeDocument/2006/relationships/hyperlink" Target="http://www.psypokes.com/dex/psydex/370/stats" TargetMode="External"/><Relationship Id="rId635" Type="http://schemas.openxmlformats.org/officeDocument/2006/relationships/hyperlink" Target="http://www.psypokes.com/dex/psydex/488/stats" TargetMode="External"/><Relationship Id="rId842" Type="http://schemas.openxmlformats.org/officeDocument/2006/relationships/hyperlink" Target="http://www.psypokes.com/dex/psydex/187/stats" TargetMode="External"/><Relationship Id="rId274" Type="http://schemas.openxmlformats.org/officeDocument/2006/relationships/hyperlink" Target="http://www.psypokes.com/dex/psydex/286/stats" TargetMode="External"/><Relationship Id="rId481" Type="http://schemas.openxmlformats.org/officeDocument/2006/relationships/hyperlink" Target="http://www.psypokes.com/dex/psydex/236/stats" TargetMode="External"/><Relationship Id="rId702" Type="http://schemas.openxmlformats.org/officeDocument/2006/relationships/hyperlink" Target="http://www.psypokes.com/dex/psydex/019/stats" TargetMode="External"/><Relationship Id="rId69" Type="http://schemas.openxmlformats.org/officeDocument/2006/relationships/hyperlink" Target="http://www.psypokes.com/dex/psydex/080/stats" TargetMode="External"/><Relationship Id="rId134" Type="http://schemas.openxmlformats.org/officeDocument/2006/relationships/hyperlink" Target="http://www.psypokes.com/dex/psydex/377/stats" TargetMode="External"/><Relationship Id="rId579" Type="http://schemas.openxmlformats.org/officeDocument/2006/relationships/hyperlink" Target="http://www.psypokes.com/dex/psydex/253/stats" TargetMode="External"/><Relationship Id="rId786" Type="http://schemas.openxmlformats.org/officeDocument/2006/relationships/hyperlink" Target="http://www.psypokes.com/dex/psydex/439/stats" TargetMode="External"/><Relationship Id="rId993" Type="http://schemas.openxmlformats.org/officeDocument/2006/relationships/hyperlink" Target="http://www.psypokes.com/dex/psydex/074/stats" TargetMode="External"/><Relationship Id="rId341" Type="http://schemas.openxmlformats.org/officeDocument/2006/relationships/hyperlink" Target="http://www.psypokes.com/dex/psydex/117/stats" TargetMode="External"/><Relationship Id="rId439" Type="http://schemas.openxmlformats.org/officeDocument/2006/relationships/hyperlink" Target="http://www.psypokes.com/dex/psydex/165/stats" TargetMode="External"/><Relationship Id="rId646" Type="http://schemas.openxmlformats.org/officeDocument/2006/relationships/hyperlink" Target="http://www.psypokes.com/dex/psydex/127/stats" TargetMode="External"/><Relationship Id="rId201" Type="http://schemas.openxmlformats.org/officeDocument/2006/relationships/hyperlink" Target="http://www.psypokes.com/dex/psydex/284/stats" TargetMode="External"/><Relationship Id="rId243" Type="http://schemas.openxmlformats.org/officeDocument/2006/relationships/hyperlink" Target="http://www.psypokes.com/dex/psydex/226/stats" TargetMode="External"/><Relationship Id="rId285" Type="http://schemas.openxmlformats.org/officeDocument/2006/relationships/hyperlink" Target="http://www.psypokes.com/dex/psydex/163/stats" TargetMode="External"/><Relationship Id="rId450" Type="http://schemas.openxmlformats.org/officeDocument/2006/relationships/hyperlink" Target="http://www.psypokes.com/dex/psydex/218/stats" TargetMode="External"/><Relationship Id="rId506" Type="http://schemas.openxmlformats.org/officeDocument/2006/relationships/hyperlink" Target="http://www.psypokes.com/dex/psydex/386_speed/stats" TargetMode="External"/><Relationship Id="rId688" Type="http://schemas.openxmlformats.org/officeDocument/2006/relationships/hyperlink" Target="http://www.psypokes.com/dex/psydex/009/stats" TargetMode="External"/><Relationship Id="rId853" Type="http://schemas.openxmlformats.org/officeDocument/2006/relationships/hyperlink" Target="http://www.psypokes.com/dex/psydex/221/stats" TargetMode="External"/><Relationship Id="rId895" Type="http://schemas.openxmlformats.org/officeDocument/2006/relationships/hyperlink" Target="http://www.psypokes.com/dex/psydex/158/stats" TargetMode="External"/><Relationship Id="rId909" Type="http://schemas.openxmlformats.org/officeDocument/2006/relationships/hyperlink" Target="http://www.psypokes.com/dex/psydex/183/stats" TargetMode="External"/><Relationship Id="rId38" Type="http://schemas.openxmlformats.org/officeDocument/2006/relationships/hyperlink" Target="http://www.psypokes.com/dex/psydex/435/stats" TargetMode="External"/><Relationship Id="rId103" Type="http://schemas.openxmlformats.org/officeDocument/2006/relationships/hyperlink" Target="http://www.psypokes.com/dex/psydex/419/stats" TargetMode="External"/><Relationship Id="rId310" Type="http://schemas.openxmlformats.org/officeDocument/2006/relationships/hyperlink" Target="http://www.psypokes.com/dex/psydex/209/stats" TargetMode="External"/><Relationship Id="rId492" Type="http://schemas.openxmlformats.org/officeDocument/2006/relationships/hyperlink" Target="http://www.psypokes.com/dex/psydex/410/stats" TargetMode="External"/><Relationship Id="rId548" Type="http://schemas.openxmlformats.org/officeDocument/2006/relationships/hyperlink" Target="http://www.psypokes.com/dex/psydex/251/stats" TargetMode="External"/><Relationship Id="rId713" Type="http://schemas.openxmlformats.org/officeDocument/2006/relationships/hyperlink" Target="http://www.psypokes.com/dex/psydex/148/stats" TargetMode="External"/><Relationship Id="rId755" Type="http://schemas.openxmlformats.org/officeDocument/2006/relationships/hyperlink" Target="http://www.psypokes.com/dex/psydex/033/stats" TargetMode="External"/><Relationship Id="rId797" Type="http://schemas.openxmlformats.org/officeDocument/2006/relationships/hyperlink" Target="http://www.psypokes.com/dex/psydex/321/stats" TargetMode="External"/><Relationship Id="rId920" Type="http://schemas.openxmlformats.org/officeDocument/2006/relationships/hyperlink" Target="http://www.psypokes.com/dex/psydex/292/stats" TargetMode="External"/><Relationship Id="rId962" Type="http://schemas.openxmlformats.org/officeDocument/2006/relationships/hyperlink" Target="http://www.psypokes.com/dex/psydex/270/stats" TargetMode="External"/><Relationship Id="rId91" Type="http://schemas.openxmlformats.org/officeDocument/2006/relationships/hyperlink" Target="http://www.psypokes.com/dex/psydex/186/stats" TargetMode="External"/><Relationship Id="rId145" Type="http://schemas.openxmlformats.org/officeDocument/2006/relationships/hyperlink" Target="http://www.psypokes.com/dex/psydex/264/stats" TargetMode="External"/><Relationship Id="rId187" Type="http://schemas.openxmlformats.org/officeDocument/2006/relationships/hyperlink" Target="http://www.psypokes.com/dex/psydex/491/stats" TargetMode="External"/><Relationship Id="rId352" Type="http://schemas.openxmlformats.org/officeDocument/2006/relationships/hyperlink" Target="http://www.psypokes.com/dex/psydex/298/stats" TargetMode="External"/><Relationship Id="rId394" Type="http://schemas.openxmlformats.org/officeDocument/2006/relationships/hyperlink" Target="http://www.psypokes.com/dex/psydex/456/stats" TargetMode="External"/><Relationship Id="rId408" Type="http://schemas.openxmlformats.org/officeDocument/2006/relationships/hyperlink" Target="http://www.psypokes.com/dex/psydex/225/stats" TargetMode="External"/><Relationship Id="rId615" Type="http://schemas.openxmlformats.org/officeDocument/2006/relationships/hyperlink" Target="http://www.psypokes.com/dex/psydex/025/stats" TargetMode="External"/><Relationship Id="rId822" Type="http://schemas.openxmlformats.org/officeDocument/2006/relationships/hyperlink" Target="http://www.psypokes.com/dex/psydex/054/stats" TargetMode="External"/><Relationship Id="rId212" Type="http://schemas.openxmlformats.org/officeDocument/2006/relationships/hyperlink" Target="http://www.psypokes.com/dex/psydex/338/stats" TargetMode="External"/><Relationship Id="rId254" Type="http://schemas.openxmlformats.org/officeDocument/2006/relationships/hyperlink" Target="http://www.psypokes.com/dex/psydex/114/stats" TargetMode="External"/><Relationship Id="rId657" Type="http://schemas.openxmlformats.org/officeDocument/2006/relationships/hyperlink" Target="http://www.psypokes.com/dex/psydex/240/stats" TargetMode="External"/><Relationship Id="rId699" Type="http://schemas.openxmlformats.org/officeDocument/2006/relationships/hyperlink" Target="http://www.psypokes.com/dex/psydex/099/stats" TargetMode="External"/><Relationship Id="rId864" Type="http://schemas.openxmlformats.org/officeDocument/2006/relationships/hyperlink" Target="http://www.psypokes.com/dex/psydex/465/stats" TargetMode="External"/><Relationship Id="rId49" Type="http://schemas.openxmlformats.org/officeDocument/2006/relationships/hyperlink" Target="http://www.psypokes.com/dex/psydex/151/stats" TargetMode="External"/><Relationship Id="rId114" Type="http://schemas.openxmlformats.org/officeDocument/2006/relationships/hyperlink" Target="http://www.psypokes.com/dex/psydex/034/stats" TargetMode="External"/><Relationship Id="rId296" Type="http://schemas.openxmlformats.org/officeDocument/2006/relationships/hyperlink" Target="http://www.psypokes.com/dex/psydex/200/stats" TargetMode="External"/><Relationship Id="rId461" Type="http://schemas.openxmlformats.org/officeDocument/2006/relationships/hyperlink" Target="http://www.psypokes.com/dex/psydex/041/stats" TargetMode="External"/><Relationship Id="rId517" Type="http://schemas.openxmlformats.org/officeDocument/2006/relationships/hyperlink" Target="http://www.psypokes.com/dex/psydex/277/stats" TargetMode="External"/><Relationship Id="rId559" Type="http://schemas.openxmlformats.org/officeDocument/2006/relationships/hyperlink" Target="http://www.psypokes.com/dex/psydex/038/stats" TargetMode="External"/><Relationship Id="rId724" Type="http://schemas.openxmlformats.org/officeDocument/2006/relationships/hyperlink" Target="http://www.psypokes.com/dex/psydex/177/stats" TargetMode="External"/><Relationship Id="rId766" Type="http://schemas.openxmlformats.org/officeDocument/2006/relationships/hyperlink" Target="http://www.psypokes.com/dex/psydex/134/stats" TargetMode="External"/><Relationship Id="rId931" Type="http://schemas.openxmlformats.org/officeDocument/2006/relationships/hyperlink" Target="http://www.psypokes.com/dex/psydex/413_trash/stats" TargetMode="External"/><Relationship Id="rId60" Type="http://schemas.openxmlformats.org/officeDocument/2006/relationships/hyperlink" Target="http://www.psypokes.com/dex/psydex/357/stats" TargetMode="External"/><Relationship Id="rId156" Type="http://schemas.openxmlformats.org/officeDocument/2006/relationships/hyperlink" Target="http://www.psypokes.com/dex/psydex/170/stats" TargetMode="External"/><Relationship Id="rId198" Type="http://schemas.openxmlformats.org/officeDocument/2006/relationships/hyperlink" Target="http://www.psypokes.com/dex/psydex/310/stats" TargetMode="External"/><Relationship Id="rId321" Type="http://schemas.openxmlformats.org/officeDocument/2006/relationships/hyperlink" Target="http://www.psypokes.com/dex/psydex/008/stats" TargetMode="External"/><Relationship Id="rId363" Type="http://schemas.openxmlformats.org/officeDocument/2006/relationships/hyperlink" Target="http://www.psypokes.com/dex/psydex/386_defense/stats" TargetMode="External"/><Relationship Id="rId419" Type="http://schemas.openxmlformats.org/officeDocument/2006/relationships/hyperlink" Target="http://www.psypokes.com/dex/psydex/238/stats" TargetMode="External"/><Relationship Id="rId570" Type="http://schemas.openxmlformats.org/officeDocument/2006/relationships/hyperlink" Target="http://www.psypokes.com/dex/psydex/145/stats" TargetMode="External"/><Relationship Id="rId626" Type="http://schemas.openxmlformats.org/officeDocument/2006/relationships/hyperlink" Target="http://www.psypokes.com/dex/psydex/479_frost/stats" TargetMode="External"/><Relationship Id="rId973" Type="http://schemas.openxmlformats.org/officeDocument/2006/relationships/hyperlink" Target="http://www.psypokes.com/dex/psydex/143/stats" TargetMode="External"/><Relationship Id="rId1007" Type="http://schemas.openxmlformats.org/officeDocument/2006/relationships/hyperlink" Target="http://www.psypokes.com/dex/psydex/438/stats" TargetMode="External"/><Relationship Id="rId223" Type="http://schemas.openxmlformats.org/officeDocument/2006/relationships/hyperlink" Target="http://www.psypokes.com/dex/psydex/449/stats" TargetMode="External"/><Relationship Id="rId430" Type="http://schemas.openxmlformats.org/officeDocument/2006/relationships/hyperlink" Target="http://www.psypokes.com/dex/psydex/343/stats" TargetMode="External"/><Relationship Id="rId668" Type="http://schemas.openxmlformats.org/officeDocument/2006/relationships/hyperlink" Target="http://www.psypokes.com/dex/psydex/426/stats" TargetMode="External"/><Relationship Id="rId833" Type="http://schemas.openxmlformats.org/officeDocument/2006/relationships/hyperlink" Target="http://www.psypokes.com/dex/psydex/184/stats" TargetMode="External"/><Relationship Id="rId875" Type="http://schemas.openxmlformats.org/officeDocument/2006/relationships/hyperlink" Target="http://www.psypokes.com/dex/psydex/152/stats" TargetMode="External"/><Relationship Id="rId18" Type="http://schemas.openxmlformats.org/officeDocument/2006/relationships/hyperlink" Target="http://www.psypokes.com/dex/psydex/488/stats" TargetMode="External"/><Relationship Id="rId265" Type="http://schemas.openxmlformats.org/officeDocument/2006/relationships/hyperlink" Target="http://www.psypokes.com/dex/psydex/017/stats" TargetMode="External"/><Relationship Id="rId472" Type="http://schemas.openxmlformats.org/officeDocument/2006/relationships/hyperlink" Target="http://www.psypokes.com/dex/psydex/187/stats" TargetMode="External"/><Relationship Id="rId528" Type="http://schemas.openxmlformats.org/officeDocument/2006/relationships/hyperlink" Target="http://www.psypokes.com/dex/psydex/215/stats" TargetMode="External"/><Relationship Id="rId735" Type="http://schemas.openxmlformats.org/officeDocument/2006/relationships/hyperlink" Target="http://www.psypokes.com/dex/psydex/071/stats" TargetMode="External"/><Relationship Id="rId900" Type="http://schemas.openxmlformats.org/officeDocument/2006/relationships/hyperlink" Target="http://www.psypokes.com/dex/psydex/168/stats" TargetMode="External"/><Relationship Id="rId942" Type="http://schemas.openxmlformats.org/officeDocument/2006/relationships/hyperlink" Target="http://www.psypokes.com/dex/psydex/179/stats" TargetMode="External"/><Relationship Id="rId125" Type="http://schemas.openxmlformats.org/officeDocument/2006/relationships/hyperlink" Target="http://www.psypokes.com/dex/psydex/381/stats" TargetMode="External"/><Relationship Id="rId167" Type="http://schemas.openxmlformats.org/officeDocument/2006/relationships/hyperlink" Target="http://www.psypokes.com/dex/psydex/028/stats" TargetMode="External"/><Relationship Id="rId332" Type="http://schemas.openxmlformats.org/officeDocument/2006/relationships/hyperlink" Target="http://www.psypokes.com/dex/psydex/368/stats" TargetMode="External"/><Relationship Id="rId374" Type="http://schemas.openxmlformats.org/officeDocument/2006/relationships/hyperlink" Target="http://www.psypokes.com/dex/psydex/258/stats" TargetMode="External"/><Relationship Id="rId581" Type="http://schemas.openxmlformats.org/officeDocument/2006/relationships/hyperlink" Target="http://www.psypokes.com/dex/psydex/229/stats" TargetMode="External"/><Relationship Id="rId777" Type="http://schemas.openxmlformats.org/officeDocument/2006/relationships/hyperlink" Target="http://www.psypokes.com/dex/psydex/083/stats" TargetMode="External"/><Relationship Id="rId984" Type="http://schemas.openxmlformats.org/officeDocument/2006/relationships/hyperlink" Target="http://www.psypokes.com/dex/psydex/401/stats" TargetMode="External"/><Relationship Id="rId71" Type="http://schemas.openxmlformats.org/officeDocument/2006/relationships/hyperlink" Target="http://www.psypokes.com/dex/psydex/389/stats" TargetMode="External"/><Relationship Id="rId234" Type="http://schemas.openxmlformats.org/officeDocument/2006/relationships/hyperlink" Target="http://www.psypokes.com/dex/psydex/136/stats" TargetMode="External"/><Relationship Id="rId637" Type="http://schemas.openxmlformats.org/officeDocument/2006/relationships/hyperlink" Target="http://www.psypokes.com/dex/psydex/431/stats" TargetMode="External"/><Relationship Id="rId679" Type="http://schemas.openxmlformats.org/officeDocument/2006/relationships/hyperlink" Target="http://www.psypokes.com/dex/psydex/154/stats" TargetMode="External"/><Relationship Id="rId802" Type="http://schemas.openxmlformats.org/officeDocument/2006/relationships/hyperlink" Target="http://www.psypokes.com/dex/psydex/159/stats" TargetMode="External"/><Relationship Id="rId844" Type="http://schemas.openxmlformats.org/officeDocument/2006/relationships/hyperlink" Target="http://www.psypokes.com/dex/psydex/098/stats" TargetMode="External"/><Relationship Id="rId886" Type="http://schemas.openxmlformats.org/officeDocument/2006/relationships/hyperlink" Target="http://www.psypokes.com/dex/psydex/364/stats" TargetMode="External"/><Relationship Id="rId2" Type="http://schemas.openxmlformats.org/officeDocument/2006/relationships/hyperlink" Target="http://www.psypokes.com/dex/psydex/113/stats" TargetMode="External"/><Relationship Id="rId29" Type="http://schemas.openxmlformats.org/officeDocument/2006/relationships/hyperlink" Target="http://www.psypokes.com/dex/psydex/450/stats" TargetMode="External"/><Relationship Id="rId276" Type="http://schemas.openxmlformats.org/officeDocument/2006/relationships/hyperlink" Target="http://www.psypokes.com/dex/psydex/344/stats" TargetMode="External"/><Relationship Id="rId441" Type="http://schemas.openxmlformats.org/officeDocument/2006/relationships/hyperlink" Target="http://www.psypokes.com/dex/psydex/056/stats" TargetMode="External"/><Relationship Id="rId483" Type="http://schemas.openxmlformats.org/officeDocument/2006/relationships/hyperlink" Target="http://www.psypokes.com/dex/psydex/415/stats" TargetMode="External"/><Relationship Id="rId539" Type="http://schemas.openxmlformats.org/officeDocument/2006/relationships/hyperlink" Target="http://www.psypokes.com/dex/psydex/392/stats" TargetMode="External"/><Relationship Id="rId690" Type="http://schemas.openxmlformats.org/officeDocument/2006/relationships/hyperlink" Target="http://www.psypokes.com/dex/psydex/485/stats" TargetMode="External"/><Relationship Id="rId704" Type="http://schemas.openxmlformats.org/officeDocument/2006/relationships/hyperlink" Target="http://www.psypokes.com/dex/psydex/430/stats" TargetMode="External"/><Relationship Id="rId746" Type="http://schemas.openxmlformats.org/officeDocument/2006/relationships/hyperlink" Target="http://www.psypokes.com/dex/psydex/004/stats" TargetMode="External"/><Relationship Id="rId911" Type="http://schemas.openxmlformats.org/officeDocument/2006/relationships/hyperlink" Target="http://www.psypokes.com/dex/psydex/290/stats" TargetMode="External"/><Relationship Id="rId40" Type="http://schemas.openxmlformats.org/officeDocument/2006/relationships/hyperlink" Target="http://www.psypokes.com/dex/psydex/251/stats" TargetMode="External"/><Relationship Id="rId136" Type="http://schemas.openxmlformats.org/officeDocument/2006/relationships/hyperlink" Target="http://www.psypokes.com/dex/psydex/111/stats" TargetMode="External"/><Relationship Id="rId178" Type="http://schemas.openxmlformats.org/officeDocument/2006/relationships/hyperlink" Target="http://www.psypokes.com/dex/psydex/296/stats" TargetMode="External"/><Relationship Id="rId301" Type="http://schemas.openxmlformats.org/officeDocument/2006/relationships/hyperlink" Target="http://www.psypokes.com/dex/psydex/047/stats" TargetMode="External"/><Relationship Id="rId343" Type="http://schemas.openxmlformats.org/officeDocument/2006/relationships/hyperlink" Target="http://www.psypokes.com/dex/psydex/235/stats" TargetMode="External"/><Relationship Id="rId550" Type="http://schemas.openxmlformats.org/officeDocument/2006/relationships/hyperlink" Target="http://www.psypokes.com/dex/psydex/085/stats" TargetMode="External"/><Relationship Id="rId788" Type="http://schemas.openxmlformats.org/officeDocument/2006/relationships/hyperlink" Target="http://www.psypokes.com/dex/psydex/172/stats" TargetMode="External"/><Relationship Id="rId953" Type="http://schemas.openxmlformats.org/officeDocument/2006/relationships/hyperlink" Target="http://www.psypokes.com/dex/psydex/366/stats" TargetMode="External"/><Relationship Id="rId995" Type="http://schemas.openxmlformats.org/officeDocument/2006/relationships/hyperlink" Target="http://www.psypokes.com/dex/psydex/161/stats" TargetMode="External"/><Relationship Id="rId82" Type="http://schemas.openxmlformats.org/officeDocument/2006/relationships/hyperlink" Target="http://www.psypokes.com/dex/psydex/425/stats" TargetMode="External"/><Relationship Id="rId203" Type="http://schemas.openxmlformats.org/officeDocument/2006/relationships/hyperlink" Target="http://www.psypokes.com/dex/psydex/414/stats" TargetMode="External"/><Relationship Id="rId385" Type="http://schemas.openxmlformats.org/officeDocument/2006/relationships/hyperlink" Target="http://www.psypokes.com/dex/psydex/302/stats" TargetMode="External"/><Relationship Id="rId592" Type="http://schemas.openxmlformats.org/officeDocument/2006/relationships/hyperlink" Target="http://www.psypokes.com/dex/psydex/193/stats" TargetMode="External"/><Relationship Id="rId606" Type="http://schemas.openxmlformats.org/officeDocument/2006/relationships/hyperlink" Target="http://www.psypokes.com/dex/psydex/042/stats" TargetMode="External"/><Relationship Id="rId648" Type="http://schemas.openxmlformats.org/officeDocument/2006/relationships/hyperlink" Target="http://www.psypokes.com/dex/psydex/117/stats" TargetMode="External"/><Relationship Id="rId813" Type="http://schemas.openxmlformats.org/officeDocument/2006/relationships/hyperlink" Target="http://www.psypokes.com/dex/psydex/256/stats" TargetMode="External"/><Relationship Id="rId855" Type="http://schemas.openxmlformats.org/officeDocument/2006/relationships/hyperlink" Target="http://www.psypokes.com/dex/psydex/378/stats" TargetMode="External"/><Relationship Id="rId245" Type="http://schemas.openxmlformats.org/officeDocument/2006/relationships/hyperlink" Target="http://www.psypokes.com/dex/psydex/127/stats" TargetMode="External"/><Relationship Id="rId287" Type="http://schemas.openxmlformats.org/officeDocument/2006/relationships/hyperlink" Target="http://www.psypokes.com/dex/psydex/141/stats" TargetMode="External"/><Relationship Id="rId410" Type="http://schemas.openxmlformats.org/officeDocument/2006/relationships/hyperlink" Target="http://www.psypokes.com/dex/psydex/239/stats" TargetMode="External"/><Relationship Id="rId452" Type="http://schemas.openxmlformats.org/officeDocument/2006/relationships/hyperlink" Target="http://www.psypokes.com/dex/psydex/167/stats" TargetMode="External"/><Relationship Id="rId494" Type="http://schemas.openxmlformats.org/officeDocument/2006/relationships/hyperlink" Target="http://www.psypokes.com/dex/psydex/191/stats" TargetMode="External"/><Relationship Id="rId508" Type="http://schemas.openxmlformats.org/officeDocument/2006/relationships/hyperlink" Target="http://www.psypokes.com/dex/psydex/386/stats" TargetMode="External"/><Relationship Id="rId715" Type="http://schemas.openxmlformats.org/officeDocument/2006/relationships/hyperlink" Target="http://www.psypokes.com/dex/psydex/237/stats" TargetMode="External"/><Relationship Id="rId897" Type="http://schemas.openxmlformats.org/officeDocument/2006/relationships/hyperlink" Target="http://www.psypokes.com/dex/psydex/443/stats" TargetMode="External"/><Relationship Id="rId922" Type="http://schemas.openxmlformats.org/officeDocument/2006/relationships/hyperlink" Target="http://www.psypokes.com/dex/psydex/459/stats" TargetMode="External"/><Relationship Id="rId105" Type="http://schemas.openxmlformats.org/officeDocument/2006/relationships/hyperlink" Target="http://www.psypokes.com/dex/psydex/097/stats" TargetMode="External"/><Relationship Id="rId147" Type="http://schemas.openxmlformats.org/officeDocument/2006/relationships/hyperlink" Target="http://www.psypokes.com/dex/psydex/402/stats" TargetMode="External"/><Relationship Id="rId312" Type="http://schemas.openxmlformats.org/officeDocument/2006/relationships/hyperlink" Target="http://www.psypokes.com/dex/psydex/325/stats" TargetMode="External"/><Relationship Id="rId354" Type="http://schemas.openxmlformats.org/officeDocument/2006/relationships/hyperlink" Target="http://www.psypokes.com/dex/psydex/069/stats" TargetMode="External"/><Relationship Id="rId757" Type="http://schemas.openxmlformats.org/officeDocument/2006/relationships/hyperlink" Target="http://www.psypokes.com/dex/psydex/223/stats" TargetMode="External"/><Relationship Id="rId799" Type="http://schemas.openxmlformats.org/officeDocument/2006/relationships/hyperlink" Target="http://www.psypokes.com/dex/psydex/340/stats" TargetMode="External"/><Relationship Id="rId964" Type="http://schemas.openxmlformats.org/officeDocument/2006/relationships/hyperlink" Target="http://www.psypokes.com/dex/psydex/011/stats" TargetMode="External"/><Relationship Id="rId51" Type="http://schemas.openxmlformats.org/officeDocument/2006/relationships/hyperlink" Target="http://www.psypokes.com/dex/psydex/221/stats" TargetMode="External"/><Relationship Id="rId93" Type="http://schemas.openxmlformats.org/officeDocument/2006/relationships/hyperlink" Target="http://www.psypokes.com/dex/psydex/243/stats" TargetMode="External"/><Relationship Id="rId189" Type="http://schemas.openxmlformats.org/officeDocument/2006/relationships/hyperlink" Target="http://www.psypokes.com/dex/psydex/452/stats" TargetMode="External"/><Relationship Id="rId396" Type="http://schemas.openxmlformats.org/officeDocument/2006/relationships/hyperlink" Target="http://www.psypokes.com/dex/psydex/453/stats" TargetMode="External"/><Relationship Id="rId561" Type="http://schemas.openxmlformats.org/officeDocument/2006/relationships/hyperlink" Target="http://www.psypokes.com/dex/psydex/026/stats" TargetMode="External"/><Relationship Id="rId617" Type="http://schemas.openxmlformats.org/officeDocument/2006/relationships/hyperlink" Target="http://www.psypokes.com/dex/psydex/061/stats" TargetMode="External"/><Relationship Id="rId659" Type="http://schemas.openxmlformats.org/officeDocument/2006/relationships/hyperlink" Target="http://www.psypokes.com/dex/psydex/444/stats" TargetMode="External"/><Relationship Id="rId824" Type="http://schemas.openxmlformats.org/officeDocument/2006/relationships/hyperlink" Target="http://www.psypokes.com/dex/psydex/317/stats" TargetMode="External"/><Relationship Id="rId866" Type="http://schemas.openxmlformats.org/officeDocument/2006/relationships/hyperlink" Target="http://www.psypokes.com/dex/psydex/013/stats" TargetMode="External"/><Relationship Id="rId214" Type="http://schemas.openxmlformats.org/officeDocument/2006/relationships/hyperlink" Target="http://www.psypokes.com/dex/psydex/185/stats" TargetMode="External"/><Relationship Id="rId256" Type="http://schemas.openxmlformats.org/officeDocument/2006/relationships/hyperlink" Target="http://www.psypokes.com/dex/psydex/070/stats" TargetMode="External"/><Relationship Id="rId298" Type="http://schemas.openxmlformats.org/officeDocument/2006/relationships/hyperlink" Target="http://www.psypokes.com/dex/psydex/198/stats" TargetMode="External"/><Relationship Id="rId421" Type="http://schemas.openxmlformats.org/officeDocument/2006/relationships/hyperlink" Target="http://www.psypokes.com/dex/psydex/255/stats" TargetMode="External"/><Relationship Id="rId463" Type="http://schemas.openxmlformats.org/officeDocument/2006/relationships/hyperlink" Target="http://www.psypokes.com/dex/psydex/155/stats" TargetMode="External"/><Relationship Id="rId519" Type="http://schemas.openxmlformats.org/officeDocument/2006/relationships/hyperlink" Target="http://www.psypokes.com/dex/psydex/065/stats" TargetMode="External"/><Relationship Id="rId670" Type="http://schemas.openxmlformats.org/officeDocument/2006/relationships/hyperlink" Target="http://www.psypokes.com/dex/psydex/475/stats" TargetMode="External"/><Relationship Id="rId116" Type="http://schemas.openxmlformats.org/officeDocument/2006/relationships/hyperlink" Target="http://www.psypokes.com/dex/psydex/257/stats" TargetMode="External"/><Relationship Id="rId158" Type="http://schemas.openxmlformats.org/officeDocument/2006/relationships/hyperlink" Target="http://www.psypokes.com/dex/psydex/205/stats" TargetMode="External"/><Relationship Id="rId323" Type="http://schemas.openxmlformats.org/officeDocument/2006/relationships/hyperlink" Target="http://www.psypokes.com/dex/psydex/443/stats" TargetMode="External"/><Relationship Id="rId530" Type="http://schemas.openxmlformats.org/officeDocument/2006/relationships/hyperlink" Target="http://www.psypokes.com/dex/psydex/432/stats" TargetMode="External"/><Relationship Id="rId726" Type="http://schemas.openxmlformats.org/officeDocument/2006/relationships/hyperlink" Target="http://www.psypokes.com/dex/psydex/095/stats" TargetMode="External"/><Relationship Id="rId768" Type="http://schemas.openxmlformats.org/officeDocument/2006/relationships/hyperlink" Target="http://www.psypokes.com/dex/psydex/365/stats" TargetMode="External"/><Relationship Id="rId933" Type="http://schemas.openxmlformats.org/officeDocument/2006/relationships/hyperlink" Target="http://www.psypokes.com/dex/psydex/420/stats" TargetMode="External"/><Relationship Id="rId975" Type="http://schemas.openxmlformats.org/officeDocument/2006/relationships/hyperlink" Target="http://www.psypokes.com/dex/psydex/167/stats" TargetMode="External"/><Relationship Id="rId1009" Type="http://schemas.openxmlformats.org/officeDocument/2006/relationships/hyperlink" Target="http://www.psypokes.com/dex/psydex/446/stats" TargetMode="External"/><Relationship Id="rId20" Type="http://schemas.openxmlformats.org/officeDocument/2006/relationships/hyperlink" Target="http://www.psypokes.com/dex/psydex/039/stats" TargetMode="External"/><Relationship Id="rId62" Type="http://schemas.openxmlformats.org/officeDocument/2006/relationships/hyperlink" Target="http://www.psypokes.com/dex/psydex/036/stats" TargetMode="External"/><Relationship Id="rId365" Type="http://schemas.openxmlformats.org/officeDocument/2006/relationships/hyperlink" Target="http://www.psypokes.com/dex/psydex/253/stats" TargetMode="External"/><Relationship Id="rId572" Type="http://schemas.openxmlformats.org/officeDocument/2006/relationships/hyperlink" Target="http://www.psypokes.com/dex/psydex/020/stats" TargetMode="External"/><Relationship Id="rId628" Type="http://schemas.openxmlformats.org/officeDocument/2006/relationships/hyperlink" Target="http://www.psypokes.com/dex/psydex/479_mow/stats" TargetMode="External"/><Relationship Id="rId835" Type="http://schemas.openxmlformats.org/officeDocument/2006/relationships/hyperlink" Target="http://www.psypokes.com/dex/psydex/182/stats" TargetMode="External"/><Relationship Id="rId225" Type="http://schemas.openxmlformats.org/officeDocument/2006/relationships/hyperlink" Target="http://www.psypokes.com/dex/psydex/408/stats" TargetMode="External"/><Relationship Id="rId267" Type="http://schemas.openxmlformats.org/officeDocument/2006/relationships/hyperlink" Target="http://www.psypokes.com/dex/psydex/148/stats" TargetMode="External"/><Relationship Id="rId432" Type="http://schemas.openxmlformats.org/officeDocument/2006/relationships/hyperlink" Target="http://www.psypokes.com/dex/psydex/406/stats" TargetMode="External"/><Relationship Id="rId474" Type="http://schemas.openxmlformats.org/officeDocument/2006/relationships/hyperlink" Target="http://www.psypokes.com/dex/psydex/095/stats" TargetMode="External"/><Relationship Id="rId877" Type="http://schemas.openxmlformats.org/officeDocument/2006/relationships/hyperlink" Target="http://www.psypokes.com/dex/psydex/206/stats" TargetMode="External"/><Relationship Id="rId127" Type="http://schemas.openxmlformats.org/officeDocument/2006/relationships/hyperlink" Target="http://www.psypokes.com/dex/psydex/405/stats" TargetMode="External"/><Relationship Id="rId681" Type="http://schemas.openxmlformats.org/officeDocument/2006/relationships/hyperlink" Target="http://www.psypokes.com/dex/psydex/489/stats" TargetMode="External"/><Relationship Id="rId737" Type="http://schemas.openxmlformats.org/officeDocument/2006/relationships/hyperlink" Target="http://www.psypokes.com/dex/psydex/119/stats" TargetMode="External"/><Relationship Id="rId779" Type="http://schemas.openxmlformats.org/officeDocument/2006/relationships/hyperlink" Target="http://www.psypokes.com/dex/psydex/116/stats" TargetMode="External"/><Relationship Id="rId902" Type="http://schemas.openxmlformats.org/officeDocument/2006/relationships/hyperlink" Target="http://www.psypokes.com/dex/psydex/323/stats" TargetMode="External"/><Relationship Id="rId944" Type="http://schemas.openxmlformats.org/officeDocument/2006/relationships/hyperlink" Target="http://www.psypokes.com/dex/psydex/138/stats" TargetMode="External"/><Relationship Id="rId986" Type="http://schemas.openxmlformats.org/officeDocument/2006/relationships/hyperlink" Target="http://www.psypokes.com/dex/psydex/046/stats" TargetMode="External"/><Relationship Id="rId31" Type="http://schemas.openxmlformats.org/officeDocument/2006/relationships/hyperlink" Target="http://www.psypokes.com/dex/psydex/249/stats" TargetMode="External"/><Relationship Id="rId73" Type="http://schemas.openxmlformats.org/officeDocument/2006/relationships/hyperlink" Target="http://www.psypokes.com/dex/psydex/360/stats" TargetMode="External"/><Relationship Id="rId169" Type="http://schemas.openxmlformats.org/officeDocument/2006/relationships/hyperlink" Target="http://www.psypokes.com/dex/psydex/192/stats" TargetMode="External"/><Relationship Id="rId334" Type="http://schemas.openxmlformats.org/officeDocument/2006/relationships/hyperlink" Target="http://www.psypokes.com/dex/psydex/058/stats" TargetMode="External"/><Relationship Id="rId376" Type="http://schemas.openxmlformats.org/officeDocument/2006/relationships/hyperlink" Target="http://www.psypokes.com/dex/psydex/077/stats" TargetMode="External"/><Relationship Id="rId541" Type="http://schemas.openxmlformats.org/officeDocument/2006/relationships/hyperlink" Target="http://www.psypokes.com/dex/psydex/064/stats" TargetMode="External"/><Relationship Id="rId583" Type="http://schemas.openxmlformats.org/officeDocument/2006/relationships/hyperlink" Target="http://www.psypokes.com/dex/psydex/470/stats" TargetMode="External"/><Relationship Id="rId639" Type="http://schemas.openxmlformats.org/officeDocument/2006/relationships/hyperlink" Target="http://www.psypokes.com/dex/psydex/055/stats" TargetMode="External"/><Relationship Id="rId790" Type="http://schemas.openxmlformats.org/officeDocument/2006/relationships/hyperlink" Target="http://www.psypokes.com/dex/psydex/447/stats" TargetMode="External"/><Relationship Id="rId804" Type="http://schemas.openxmlformats.org/officeDocument/2006/relationships/hyperlink" Target="http://www.psypokes.com/dex/psydex/008/stats" TargetMode="External"/><Relationship Id="rId4" Type="http://schemas.openxmlformats.org/officeDocument/2006/relationships/hyperlink" Target="http://www.psypokes.com/dex/psydex/321/stats" TargetMode="External"/><Relationship Id="rId180" Type="http://schemas.openxmlformats.org/officeDocument/2006/relationships/hyperlink" Target="http://www.psypokes.com/dex/psydex/306/stats" TargetMode="External"/><Relationship Id="rId236" Type="http://schemas.openxmlformats.org/officeDocument/2006/relationships/hyperlink" Target="http://www.psypokes.com/dex/psydex/207/stats" TargetMode="External"/><Relationship Id="rId278" Type="http://schemas.openxmlformats.org/officeDocument/2006/relationships/hyperlink" Target="http://www.psypokes.com/dex/psydex/085/stats" TargetMode="External"/><Relationship Id="rId401" Type="http://schemas.openxmlformats.org/officeDocument/2006/relationships/hyperlink" Target="http://www.psypokes.com/dex/psydex/371/stats" TargetMode="External"/><Relationship Id="rId443" Type="http://schemas.openxmlformats.org/officeDocument/2006/relationships/hyperlink" Target="http://www.psypokes.com/dex/psydex/122/stats" TargetMode="External"/><Relationship Id="rId650" Type="http://schemas.openxmlformats.org/officeDocument/2006/relationships/hyperlink" Target="http://www.psypokes.com/dex/psydex/120/stats" TargetMode="External"/><Relationship Id="rId846" Type="http://schemas.openxmlformats.org/officeDocument/2006/relationships/hyperlink" Target="http://www.psypokes.com/dex/psydex/271/stats" TargetMode="External"/><Relationship Id="rId888" Type="http://schemas.openxmlformats.org/officeDocument/2006/relationships/hyperlink" Target="http://www.psypokes.com/dex/psydex/403/stats" TargetMode="External"/><Relationship Id="rId303" Type="http://schemas.openxmlformats.org/officeDocument/2006/relationships/hyperlink" Target="http://www.psypokes.com/dex/psydex/311/stats" TargetMode="External"/><Relationship Id="rId485" Type="http://schemas.openxmlformats.org/officeDocument/2006/relationships/hyperlink" Target="http://www.psypokes.com/dex/psydex/116/stats" TargetMode="External"/><Relationship Id="rId692" Type="http://schemas.openxmlformats.org/officeDocument/2006/relationships/hyperlink" Target="http://www.psypokes.com/dex/psydex/031/stats" TargetMode="External"/><Relationship Id="rId706" Type="http://schemas.openxmlformats.org/officeDocument/2006/relationships/hyperlink" Target="http://www.psypokes.com/dex/psydex/286/stats" TargetMode="External"/><Relationship Id="rId748" Type="http://schemas.openxmlformats.org/officeDocument/2006/relationships/hyperlink" Target="http://www.psypokes.com/dex/psydex/155/stats" TargetMode="External"/><Relationship Id="rId913" Type="http://schemas.openxmlformats.org/officeDocument/2006/relationships/hyperlink" Target="http://www.psypokes.com/dex/psydex/393/stats" TargetMode="External"/><Relationship Id="rId955" Type="http://schemas.openxmlformats.org/officeDocument/2006/relationships/hyperlink" Target="http://www.psypokes.com/dex/psydex/399/stats" TargetMode="External"/><Relationship Id="rId42" Type="http://schemas.openxmlformats.org/officeDocument/2006/relationships/hyperlink" Target="http://www.psypokes.com/dex/psydex/206/stats" TargetMode="External"/><Relationship Id="rId84" Type="http://schemas.openxmlformats.org/officeDocument/2006/relationships/hyperlink" Target="http://www.psypokes.com/dex/psydex/174/stats" TargetMode="External"/><Relationship Id="rId138" Type="http://schemas.openxmlformats.org/officeDocument/2006/relationships/hyperlink" Target="http://www.psypokes.com/dex/psydex/073/stats" TargetMode="External"/><Relationship Id="rId345" Type="http://schemas.openxmlformats.org/officeDocument/2006/relationships/hyperlink" Target="http://www.psypokes.com/dex/psydex/397/stats" TargetMode="External"/><Relationship Id="rId387" Type="http://schemas.openxmlformats.org/officeDocument/2006/relationships/hyperlink" Target="http://www.psypokes.com/dex/psydex/266/stats" TargetMode="External"/><Relationship Id="rId510" Type="http://schemas.openxmlformats.org/officeDocument/2006/relationships/hyperlink" Target="http://www.psypokes.com/dex/psydex/101/stats" TargetMode="External"/><Relationship Id="rId552" Type="http://schemas.openxmlformats.org/officeDocument/2006/relationships/hyperlink" Target="http://www.psypokes.com/dex/psydex/022/stats" TargetMode="External"/><Relationship Id="rId594" Type="http://schemas.openxmlformats.org/officeDocument/2006/relationships/hyperlink" Target="http://www.psypokes.com/dex/psydex/126/stats" TargetMode="External"/><Relationship Id="rId608" Type="http://schemas.openxmlformats.org/officeDocument/2006/relationships/hyperlink" Target="http://www.psypokes.com/dex/psydex/250/stats" TargetMode="External"/><Relationship Id="rId815" Type="http://schemas.openxmlformats.org/officeDocument/2006/relationships/hyperlink" Target="http://www.psypokes.com/dex/psydex/133/stats" TargetMode="External"/><Relationship Id="rId997" Type="http://schemas.openxmlformats.org/officeDocument/2006/relationships/hyperlink" Target="http://www.psypokes.com/dex/psydex/175/stats" TargetMode="External"/><Relationship Id="rId191" Type="http://schemas.openxmlformats.org/officeDocument/2006/relationships/hyperlink" Target="http://www.psypokes.com/dex/psydex/478/stats" TargetMode="External"/><Relationship Id="rId205" Type="http://schemas.openxmlformats.org/officeDocument/2006/relationships/hyperlink" Target="http://www.psypokes.com/dex/psydex/274/stats" TargetMode="External"/><Relationship Id="rId247" Type="http://schemas.openxmlformats.org/officeDocument/2006/relationships/hyperlink" Target="http://www.psypokes.com/dex/psydex/137/stats" TargetMode="External"/><Relationship Id="rId412" Type="http://schemas.openxmlformats.org/officeDocument/2006/relationships/hyperlink" Target="http://www.psypokes.com/dex/psydex/093/stats" TargetMode="External"/><Relationship Id="rId857" Type="http://schemas.openxmlformats.org/officeDocument/2006/relationships/hyperlink" Target="http://www.psypokes.com/dex/psydex/379/stats" TargetMode="External"/><Relationship Id="rId899" Type="http://schemas.openxmlformats.org/officeDocument/2006/relationships/hyperlink" Target="http://www.psypokes.com/dex/psydex/029/stats" TargetMode="External"/><Relationship Id="rId1000" Type="http://schemas.openxmlformats.org/officeDocument/2006/relationships/hyperlink" Target="http://www.psypokes.com/dex/psydex/268/stats" TargetMode="External"/><Relationship Id="rId107" Type="http://schemas.openxmlformats.org/officeDocument/2006/relationships/hyperlink" Target="http://www.psypokes.com/dex/psydex/233/stats" TargetMode="External"/><Relationship Id="rId289" Type="http://schemas.openxmlformats.org/officeDocument/2006/relationships/hyperlink" Target="http://www.psypokes.com/dex/psydex/305/stats" TargetMode="External"/><Relationship Id="rId454" Type="http://schemas.openxmlformats.org/officeDocument/2006/relationships/hyperlink" Target="http://www.psypokes.com/dex/psydex/283/stats" TargetMode="External"/><Relationship Id="rId496" Type="http://schemas.openxmlformats.org/officeDocument/2006/relationships/hyperlink" Target="http://www.psypokes.com/dex/psydex/063/stats" TargetMode="External"/><Relationship Id="rId661" Type="http://schemas.openxmlformats.org/officeDocument/2006/relationships/hyperlink" Target="http://www.psypokes.com/dex/psydex/350/stats" TargetMode="External"/><Relationship Id="rId717" Type="http://schemas.openxmlformats.org/officeDocument/2006/relationships/hyperlink" Target="http://www.psypokes.com/dex/psydex/337/stats" TargetMode="External"/><Relationship Id="rId759" Type="http://schemas.openxmlformats.org/officeDocument/2006/relationships/hyperlink" Target="http://www.psypokes.com/dex/psydex/028/stats" TargetMode="External"/><Relationship Id="rId924" Type="http://schemas.openxmlformats.org/officeDocument/2006/relationships/hyperlink" Target="http://www.psypokes.com/dex/psydex/176/stats" TargetMode="External"/><Relationship Id="rId966" Type="http://schemas.openxmlformats.org/officeDocument/2006/relationships/hyperlink" Target="http://www.psypokes.com/dex/psydex/043/stats" TargetMode="External"/><Relationship Id="rId11" Type="http://schemas.openxmlformats.org/officeDocument/2006/relationships/hyperlink" Target="http://www.psypokes.com/dex/psydex/040/stats" TargetMode="External"/><Relationship Id="rId53" Type="http://schemas.openxmlformats.org/officeDocument/2006/relationships/hyperlink" Target="http://www.psypokes.com/dex/psydex/492/stats" TargetMode="External"/><Relationship Id="rId149" Type="http://schemas.openxmlformats.org/officeDocument/2006/relationships/hyperlink" Target="http://www.psypokes.com/dex/psydex/392/stats" TargetMode="External"/><Relationship Id="rId314" Type="http://schemas.openxmlformats.org/officeDocument/2006/relationships/hyperlink" Target="http://www.psypokes.com/dex/psydex/277/stats" TargetMode="External"/><Relationship Id="rId356" Type="http://schemas.openxmlformats.org/officeDocument/2006/relationships/hyperlink" Target="http://www.psypokes.com/dex/psydex/331/stats" TargetMode="External"/><Relationship Id="rId398" Type="http://schemas.openxmlformats.org/officeDocument/2006/relationships/hyperlink" Target="http://www.psypokes.com/dex/psydex/201/stats" TargetMode="External"/><Relationship Id="rId521" Type="http://schemas.openxmlformats.org/officeDocument/2006/relationships/hyperlink" Target="http://www.psypokes.com/dex/psydex/051/stats" TargetMode="External"/><Relationship Id="rId563" Type="http://schemas.openxmlformats.org/officeDocument/2006/relationships/hyperlink" Target="http://www.psypokes.com/dex/psydex/373/stats" TargetMode="External"/><Relationship Id="rId619" Type="http://schemas.openxmlformats.org/officeDocument/2006/relationships/hyperlink" Target="http://www.psypokes.com/dex/psydex/474/stats" TargetMode="External"/><Relationship Id="rId770" Type="http://schemas.openxmlformats.org/officeDocument/2006/relationships/hyperlink" Target="http://www.psypokes.com/dex/psydex/390/stats" TargetMode="External"/><Relationship Id="rId95" Type="http://schemas.openxmlformats.org/officeDocument/2006/relationships/hyperlink" Target="http://www.psypokes.com/dex/psydex/275/stats" TargetMode="External"/><Relationship Id="rId160" Type="http://schemas.openxmlformats.org/officeDocument/2006/relationships/hyperlink" Target="http://www.psypokes.com/dex/psydex/042/stats" TargetMode="External"/><Relationship Id="rId216" Type="http://schemas.openxmlformats.org/officeDocument/2006/relationships/hyperlink" Target="http://www.psypokes.com/dex/psydex/049/stats" TargetMode="External"/><Relationship Id="rId423" Type="http://schemas.openxmlformats.org/officeDocument/2006/relationships/hyperlink" Target="http://www.psypokes.com/dex/psydex/265/stats" TargetMode="External"/><Relationship Id="rId826" Type="http://schemas.openxmlformats.org/officeDocument/2006/relationships/hyperlink" Target="http://www.psypokes.com/dex/psydex/070/stats" TargetMode="External"/><Relationship Id="rId868" Type="http://schemas.openxmlformats.org/officeDocument/2006/relationships/hyperlink" Target="http://www.psypokes.com/dex/psydex/294/stats" TargetMode="External"/><Relationship Id="rId1011" Type="http://schemas.openxmlformats.org/officeDocument/2006/relationships/printerSettings" Target="../printerSettings/printerSettings6.bin"/><Relationship Id="rId258" Type="http://schemas.openxmlformats.org/officeDocument/2006/relationships/hyperlink" Target="http://www.psypokes.com/dex/psydex/178/stats" TargetMode="External"/><Relationship Id="rId465" Type="http://schemas.openxmlformats.org/officeDocument/2006/relationships/hyperlink" Target="http://www.psypokes.com/dex/psydex/037/stats" TargetMode="External"/><Relationship Id="rId630" Type="http://schemas.openxmlformats.org/officeDocument/2006/relationships/hyperlink" Target="http://www.psypokes.com/dex/psydex/190/stats" TargetMode="External"/><Relationship Id="rId672" Type="http://schemas.openxmlformats.org/officeDocument/2006/relationships/hyperlink" Target="http://www.psypokes.com/dex/psydex/092/stats" TargetMode="External"/><Relationship Id="rId728" Type="http://schemas.openxmlformats.org/officeDocument/2006/relationships/hyperlink" Target="http://www.psypokes.com/dex/psydex/062/stats" TargetMode="External"/><Relationship Id="rId935" Type="http://schemas.openxmlformats.org/officeDocument/2006/relationships/hyperlink" Target="http://www.psypokes.com/dex/psydex/341/stats" TargetMode="External"/><Relationship Id="rId22" Type="http://schemas.openxmlformats.org/officeDocument/2006/relationships/hyperlink" Target="http://www.psypokes.com/dex/psydex/423/stats" TargetMode="External"/><Relationship Id="rId64" Type="http://schemas.openxmlformats.org/officeDocument/2006/relationships/hyperlink" Target="http://www.psypokes.com/dex/psydex/130/stats" TargetMode="External"/><Relationship Id="rId118" Type="http://schemas.openxmlformats.org/officeDocument/2006/relationships/hyperlink" Target="http://www.psypokes.com/dex/psydex/362/stats" TargetMode="External"/><Relationship Id="rId325" Type="http://schemas.openxmlformats.org/officeDocument/2006/relationships/hyperlink" Target="http://www.psypokes.com/dex/psydex/436/stats" TargetMode="External"/><Relationship Id="rId367" Type="http://schemas.openxmlformats.org/officeDocument/2006/relationships/hyperlink" Target="http://www.psypokes.com/dex/psydex/106/stats" TargetMode="External"/><Relationship Id="rId532" Type="http://schemas.openxmlformats.org/officeDocument/2006/relationships/hyperlink" Target="http://www.psypokes.com/dex/psydex/478/stats" TargetMode="External"/><Relationship Id="rId574" Type="http://schemas.openxmlformats.org/officeDocument/2006/relationships/hyperlink" Target="http://www.psypokes.com/dex/psydex/050/stats" TargetMode="External"/><Relationship Id="rId977" Type="http://schemas.openxmlformats.org/officeDocument/2006/relationships/hyperlink" Target="http://www.psypokes.com/dex/psydex/185/stats" TargetMode="External"/><Relationship Id="rId171" Type="http://schemas.openxmlformats.org/officeDocument/2006/relationships/hyperlink" Target="http://www.psypokes.com/dex/psydex/480/stats" TargetMode="External"/><Relationship Id="rId227" Type="http://schemas.openxmlformats.org/officeDocument/2006/relationships/hyperlink" Target="http://www.psypokes.com/dex/psydex/359/stats" TargetMode="External"/><Relationship Id="rId781" Type="http://schemas.openxmlformats.org/officeDocument/2006/relationships/hyperlink" Target="http://www.psypokes.com/dex/psydex/131/stats" TargetMode="External"/><Relationship Id="rId837" Type="http://schemas.openxmlformats.org/officeDocument/2006/relationships/hyperlink" Target="http://www.psypokes.com/dex/psydex/453/stats" TargetMode="External"/><Relationship Id="rId879" Type="http://schemas.openxmlformats.org/officeDocument/2006/relationships/hyperlink" Target="http://www.psypokes.com/dex/psydex/180/stats" TargetMode="External"/><Relationship Id="rId269" Type="http://schemas.openxmlformats.org/officeDocument/2006/relationships/hyperlink" Target="http://www.psypokes.com/dex/psydex/291/stats" TargetMode="External"/><Relationship Id="rId434" Type="http://schemas.openxmlformats.org/officeDocument/2006/relationships/hyperlink" Target="http://www.psypokes.com/dex/psydex/356/stats" TargetMode="External"/><Relationship Id="rId476" Type="http://schemas.openxmlformats.org/officeDocument/2006/relationships/hyperlink" Target="http://www.psypokes.com/dex/psydex/025/stats" TargetMode="External"/><Relationship Id="rId641" Type="http://schemas.openxmlformats.org/officeDocument/2006/relationships/hyperlink" Target="http://www.psypokes.com/dex/psydex/314/stats" TargetMode="External"/><Relationship Id="rId683" Type="http://schemas.openxmlformats.org/officeDocument/2006/relationships/hyperlink" Target="http://www.psypokes.com/dex/psydex/275/stats" TargetMode="External"/><Relationship Id="rId739" Type="http://schemas.openxmlformats.org/officeDocument/2006/relationships/hyperlink" Target="http://www.psypokes.com/dex/psydex/097/stats" TargetMode="External"/><Relationship Id="rId890" Type="http://schemas.openxmlformats.org/officeDocument/2006/relationships/hyperlink" Target="http://www.psypokes.com/dex/psydex/255/stats" TargetMode="External"/><Relationship Id="rId904" Type="http://schemas.openxmlformats.org/officeDocument/2006/relationships/hyperlink" Target="http://www.psypokes.com/dex/psydex/205/stats" TargetMode="External"/><Relationship Id="rId33" Type="http://schemas.openxmlformats.org/officeDocument/2006/relationships/hyperlink" Target="http://www.psypokes.com/dex/psydex/115/stats" TargetMode="External"/><Relationship Id="rId129" Type="http://schemas.openxmlformats.org/officeDocument/2006/relationships/hyperlink" Target="http://www.psypokes.com/dex/psydex/154/stats" TargetMode="External"/><Relationship Id="rId280" Type="http://schemas.openxmlformats.org/officeDocument/2006/relationships/hyperlink" Target="http://www.psypokes.com/dex/psydex/269/stats" TargetMode="External"/><Relationship Id="rId336" Type="http://schemas.openxmlformats.org/officeDocument/2006/relationships/hyperlink" Target="http://www.psypokes.com/dex/psydex/099/stats" TargetMode="External"/><Relationship Id="rId501" Type="http://schemas.openxmlformats.org/officeDocument/2006/relationships/hyperlink" Target="http://www.psypokes.com/dex/psydex/439/stats" TargetMode="External"/><Relationship Id="rId543" Type="http://schemas.openxmlformats.org/officeDocument/2006/relationships/hyperlink" Target="http://www.psypokes.com/dex/psydex/310/stats" TargetMode="External"/><Relationship Id="rId946" Type="http://schemas.openxmlformats.org/officeDocument/2006/relationships/hyperlink" Target="http://www.psypokes.com/dex/psydex/195/stats" TargetMode="External"/><Relationship Id="rId988" Type="http://schemas.openxmlformats.org/officeDocument/2006/relationships/hyperlink" Target="http://www.psypokes.com/dex/psydex/363/stats" TargetMode="External"/><Relationship Id="rId75" Type="http://schemas.openxmlformats.org/officeDocument/2006/relationships/hyperlink" Target="http://www.psypokes.com/dex/psydex/485/stats" TargetMode="External"/><Relationship Id="rId140" Type="http://schemas.openxmlformats.org/officeDocument/2006/relationships/hyperlink" Target="http://www.psypokes.com/dex/psydex/071/stats" TargetMode="External"/><Relationship Id="rId182" Type="http://schemas.openxmlformats.org/officeDocument/2006/relationships/hyperlink" Target="http://www.psypokes.com/dex/psydex/332/stats" TargetMode="External"/><Relationship Id="rId378" Type="http://schemas.openxmlformats.org/officeDocument/2006/relationships/hyperlink" Target="http://www.psypokes.com/dex/psydex/315/stats" TargetMode="External"/><Relationship Id="rId403" Type="http://schemas.openxmlformats.org/officeDocument/2006/relationships/hyperlink" Target="http://www.psypokes.com/dex/psydex/318/stats" TargetMode="External"/><Relationship Id="rId585" Type="http://schemas.openxmlformats.org/officeDocument/2006/relationships/hyperlink" Target="http://www.psypokes.com/dex/psydex/417/stats" TargetMode="External"/><Relationship Id="rId750" Type="http://schemas.openxmlformats.org/officeDocument/2006/relationships/hyperlink" Target="http://www.psypokes.com/dex/psydex/309/stats" TargetMode="External"/><Relationship Id="rId792" Type="http://schemas.openxmlformats.org/officeDocument/2006/relationships/hyperlink" Target="http://www.psypokes.com/dex/psydex/325/stats" TargetMode="External"/><Relationship Id="rId806" Type="http://schemas.openxmlformats.org/officeDocument/2006/relationships/hyperlink" Target="http://www.psypokes.com/dex/psydex/016/stats" TargetMode="External"/><Relationship Id="rId848" Type="http://schemas.openxmlformats.org/officeDocument/2006/relationships/hyperlink" Target="http://www.psypokes.com/dex/psydex/259/stats" TargetMode="External"/><Relationship Id="rId6" Type="http://schemas.openxmlformats.org/officeDocument/2006/relationships/hyperlink" Target="http://www.psypokes.com/dex/psydex/426/stats" TargetMode="External"/><Relationship Id="rId238" Type="http://schemas.openxmlformats.org/officeDocument/2006/relationships/hyperlink" Target="http://www.psypokes.com/dex/psydex/135/stats" TargetMode="External"/><Relationship Id="rId445" Type="http://schemas.openxmlformats.org/officeDocument/2006/relationships/hyperlink" Target="http://www.psypokes.com/dex/psydex/016/stats" TargetMode="External"/><Relationship Id="rId487" Type="http://schemas.openxmlformats.org/officeDocument/2006/relationships/hyperlink" Target="http://www.psypokes.com/dex/psydex/098/stats" TargetMode="External"/><Relationship Id="rId610" Type="http://schemas.openxmlformats.org/officeDocument/2006/relationships/hyperlink" Target="http://www.psypokes.com/dex/psydex/382/stats" TargetMode="External"/><Relationship Id="rId652" Type="http://schemas.openxmlformats.org/officeDocument/2006/relationships/hyperlink" Target="http://www.psypokes.com/dex/psydex/276/stats" TargetMode="External"/><Relationship Id="rId694" Type="http://schemas.openxmlformats.org/officeDocument/2006/relationships/hyperlink" Target="http://www.psypokes.com/dex/psydex/347/stats" TargetMode="External"/><Relationship Id="rId708" Type="http://schemas.openxmlformats.org/officeDocument/2006/relationships/hyperlink" Target="http://www.psypokes.com/dex/psydex/351/stats" TargetMode="External"/><Relationship Id="rId915" Type="http://schemas.openxmlformats.org/officeDocument/2006/relationships/hyperlink" Target="http://www.psypokes.com/dex/psydex/476/stats" TargetMode="External"/><Relationship Id="rId291" Type="http://schemas.openxmlformats.org/officeDocument/2006/relationships/hyperlink" Target="http://www.psypokes.com/dex/psydex/404/stats" TargetMode="External"/><Relationship Id="rId305" Type="http://schemas.openxmlformats.org/officeDocument/2006/relationships/hyperlink" Target="http://www.psypokes.com/dex/psydex/026/stats" TargetMode="External"/><Relationship Id="rId347" Type="http://schemas.openxmlformats.org/officeDocument/2006/relationships/hyperlink" Target="http://www.psypokes.com/dex/psydex/387/stats" TargetMode="External"/><Relationship Id="rId512" Type="http://schemas.openxmlformats.org/officeDocument/2006/relationships/hyperlink" Target="http://www.psypokes.com/dex/psydex/169/stats" TargetMode="External"/><Relationship Id="rId957" Type="http://schemas.openxmlformats.org/officeDocument/2006/relationships/hyperlink" Target="http://www.psypokes.com/dex/psydex/304/stats" TargetMode="External"/><Relationship Id="rId999" Type="http://schemas.openxmlformats.org/officeDocument/2006/relationships/hyperlink" Target="http://www.psypokes.com/dex/psydex/265/stats" TargetMode="External"/><Relationship Id="rId44" Type="http://schemas.openxmlformats.org/officeDocument/2006/relationships/hyperlink" Target="http://www.psypokes.com/dex/psydex/440/stats" TargetMode="External"/><Relationship Id="rId86" Type="http://schemas.openxmlformats.org/officeDocument/2006/relationships/hyperlink" Target="http://www.psypokes.com/dex/psydex/068/stats" TargetMode="External"/><Relationship Id="rId151" Type="http://schemas.openxmlformats.org/officeDocument/2006/relationships/hyperlink" Target="http://www.psypokes.com/dex/psydex/334/stats" TargetMode="External"/><Relationship Id="rId389" Type="http://schemas.openxmlformats.org/officeDocument/2006/relationships/hyperlink" Target="http://www.psypokes.com/dex/psydex/361/stats" TargetMode="External"/><Relationship Id="rId554" Type="http://schemas.openxmlformats.org/officeDocument/2006/relationships/hyperlink" Target="http://www.psypokes.com/dex/psydex/385/stats" TargetMode="External"/><Relationship Id="rId596" Type="http://schemas.openxmlformats.org/officeDocument/2006/relationships/hyperlink" Target="http://www.psypokes.com/dex/psydex/457/stats" TargetMode="External"/><Relationship Id="rId761" Type="http://schemas.openxmlformats.org/officeDocument/2006/relationships/hyperlink" Target="http://www.psypokes.com/dex/psydex/336/stats" TargetMode="External"/><Relationship Id="rId817" Type="http://schemas.openxmlformats.org/officeDocument/2006/relationships/hyperlink" Target="http://www.psypokes.com/dex/psydex/103/stats" TargetMode="External"/><Relationship Id="rId859" Type="http://schemas.openxmlformats.org/officeDocument/2006/relationships/hyperlink" Target="http://www.psypokes.com/dex/psydex/372/stats" TargetMode="External"/><Relationship Id="rId1002" Type="http://schemas.openxmlformats.org/officeDocument/2006/relationships/hyperlink" Target="http://www.psypokes.com/dex/psydex/174/stats" TargetMode="External"/><Relationship Id="rId193" Type="http://schemas.openxmlformats.org/officeDocument/2006/relationships/hyperlink" Target="http://www.psypokes.com/dex/psydex/316/stats" TargetMode="External"/><Relationship Id="rId207" Type="http://schemas.openxmlformats.org/officeDocument/2006/relationships/hyperlink" Target="http://www.psypokes.com/dex/psydex/247/stats" TargetMode="External"/><Relationship Id="rId249" Type="http://schemas.openxmlformats.org/officeDocument/2006/relationships/hyperlink" Target="http://www.psypokes.com/dex/psydex/211/stats" TargetMode="External"/><Relationship Id="rId414" Type="http://schemas.openxmlformats.org/officeDocument/2006/relationships/hyperlink" Target="http://www.psypokes.com/dex/psydex/014/stats" TargetMode="External"/><Relationship Id="rId456" Type="http://schemas.openxmlformats.org/officeDocument/2006/relationships/hyperlink" Target="http://www.psypokes.com/dex/psydex/072/stats" TargetMode="External"/><Relationship Id="rId498" Type="http://schemas.openxmlformats.org/officeDocument/2006/relationships/hyperlink" Target="http://www.psypokes.com/dex/psydex/355/stats" TargetMode="External"/><Relationship Id="rId621" Type="http://schemas.openxmlformats.org/officeDocument/2006/relationships/hyperlink" Target="http://www.psypokes.com/dex/psydex/049/stats" TargetMode="External"/><Relationship Id="rId663" Type="http://schemas.openxmlformats.org/officeDocument/2006/relationships/hyperlink" Target="http://www.psypokes.com/dex/psydex/334/stats" TargetMode="External"/><Relationship Id="rId870" Type="http://schemas.openxmlformats.org/officeDocument/2006/relationships/hyperlink" Target="http://www.psypokes.com/dex/psydex/450/stats" TargetMode="External"/><Relationship Id="rId13" Type="http://schemas.openxmlformats.org/officeDocument/2006/relationships/hyperlink" Target="http://www.psypokes.com/dex/psydex/131/stats" TargetMode="External"/><Relationship Id="rId109" Type="http://schemas.openxmlformats.org/officeDocument/2006/relationships/hyperlink" Target="http://www.psypokes.com/dex/psydex/468/stats" TargetMode="External"/><Relationship Id="rId260" Type="http://schemas.openxmlformats.org/officeDocument/2006/relationships/hyperlink" Target="http://www.psypokes.com/dex/psydex/354/stats" TargetMode="External"/><Relationship Id="rId316" Type="http://schemas.openxmlformats.org/officeDocument/2006/relationships/hyperlink" Target="http://www.psypokes.com/dex/psydex/048/stats" TargetMode="External"/><Relationship Id="rId523" Type="http://schemas.openxmlformats.org/officeDocument/2006/relationships/hyperlink" Target="http://www.psypokes.com/dex/psydex/424/stats" TargetMode="External"/><Relationship Id="rId719" Type="http://schemas.openxmlformats.org/officeDocument/2006/relationships/hyperlink" Target="http://www.psypokes.com/dex/psydex/082/stats" TargetMode="External"/><Relationship Id="rId926" Type="http://schemas.openxmlformats.org/officeDocument/2006/relationships/hyperlink" Target="http://www.psypokes.com/dex/psydex/423/stats" TargetMode="External"/><Relationship Id="rId968" Type="http://schemas.openxmlformats.org/officeDocument/2006/relationships/hyperlink" Target="http://www.psypokes.com/dex/psydex/273/stats" TargetMode="External"/><Relationship Id="rId55" Type="http://schemas.openxmlformats.org/officeDocument/2006/relationships/hyperlink" Target="http://www.psypokes.com/dex/psydex/245/stats" TargetMode="External"/><Relationship Id="rId97" Type="http://schemas.openxmlformats.org/officeDocument/2006/relationships/hyperlink" Target="http://www.psypokes.com/dex/psydex/217/stats" TargetMode="External"/><Relationship Id="rId120" Type="http://schemas.openxmlformats.org/officeDocument/2006/relationships/hyperlink" Target="http://www.psypokes.com/dex/psydex/076/stats" TargetMode="External"/><Relationship Id="rId358" Type="http://schemas.openxmlformats.org/officeDocument/2006/relationships/hyperlink" Target="http://www.psypokes.com/dex/psydex/173/stats" TargetMode="External"/><Relationship Id="rId565" Type="http://schemas.openxmlformats.org/officeDocument/2006/relationships/hyperlink" Target="http://www.psypokes.com/dex/psydex/289/stats" TargetMode="External"/><Relationship Id="rId730" Type="http://schemas.openxmlformats.org/officeDocument/2006/relationships/hyperlink" Target="http://www.psypokes.com/dex/psydex/338/stats" TargetMode="External"/><Relationship Id="rId772" Type="http://schemas.openxmlformats.org/officeDocument/2006/relationships/hyperlink" Target="http://www.psypokes.com/dex/psydex/460/stats" TargetMode="External"/><Relationship Id="rId828" Type="http://schemas.openxmlformats.org/officeDocument/2006/relationships/hyperlink" Target="http://www.psypokes.com/dex/psydex/368/stats" TargetMode="External"/><Relationship Id="rId162" Type="http://schemas.openxmlformats.org/officeDocument/2006/relationships/hyperlink" Target="http://www.psypokes.com/dex/psydex/229/stats" TargetMode="External"/><Relationship Id="rId218" Type="http://schemas.openxmlformats.org/officeDocument/2006/relationships/hyperlink" Target="http://www.psypokes.com/dex/psydex/461/stats" TargetMode="External"/><Relationship Id="rId425" Type="http://schemas.openxmlformats.org/officeDocument/2006/relationships/hyperlink" Target="http://www.psypokes.com/dex/psydex/353/stats" TargetMode="External"/><Relationship Id="rId467" Type="http://schemas.openxmlformats.org/officeDocument/2006/relationships/hyperlink" Target="http://www.psypokes.com/dex/psydex/401/stats" TargetMode="External"/><Relationship Id="rId632" Type="http://schemas.openxmlformats.org/officeDocument/2006/relationships/hyperlink" Target="http://www.psypokes.com/dex/psydex/418/stats" TargetMode="External"/><Relationship Id="rId271" Type="http://schemas.openxmlformats.org/officeDocument/2006/relationships/hyperlink" Target="http://www.psypokes.com/dex/psydex/411/stats" TargetMode="External"/><Relationship Id="rId674" Type="http://schemas.openxmlformats.org/officeDocument/2006/relationships/hyperlink" Target="http://www.psypokes.com/dex/psydex/326/stats" TargetMode="External"/><Relationship Id="rId881" Type="http://schemas.openxmlformats.org/officeDocument/2006/relationships/hyperlink" Target="http://www.psypokes.com/dex/psydex/210/stats" TargetMode="External"/><Relationship Id="rId937" Type="http://schemas.openxmlformats.org/officeDocument/2006/relationships/hyperlink" Target="http://www.psypokes.com/dex/psydex/104/stats" TargetMode="External"/><Relationship Id="rId979" Type="http://schemas.openxmlformats.org/officeDocument/2006/relationships/hyperlink" Target="http://www.psypokes.com/dex/psydex/191/stats" TargetMode="External"/><Relationship Id="rId24" Type="http://schemas.openxmlformats.org/officeDocument/2006/relationships/hyperlink" Target="http://www.psypokes.com/dex/psydex/473/stats" TargetMode="External"/><Relationship Id="rId66" Type="http://schemas.openxmlformats.org/officeDocument/2006/relationships/hyperlink" Target="http://www.psypokes.com/dex/psydex/241/stats" TargetMode="External"/><Relationship Id="rId131" Type="http://schemas.openxmlformats.org/officeDocument/2006/relationships/hyperlink" Target="http://www.psypokes.com/dex/psydex/376/stats" TargetMode="External"/><Relationship Id="rId327" Type="http://schemas.openxmlformats.org/officeDocument/2006/relationships/hyperlink" Target="http://www.psypokes.com/dex/psydex/065/stats" TargetMode="External"/><Relationship Id="rId369" Type="http://schemas.openxmlformats.org/officeDocument/2006/relationships/hyperlink" Target="http://www.psypokes.com/dex/psydex/246/stats" TargetMode="External"/><Relationship Id="rId534" Type="http://schemas.openxmlformats.org/officeDocument/2006/relationships/hyperlink" Target="http://www.psypokes.com/dex/psydex/189/stats" TargetMode="External"/><Relationship Id="rId576" Type="http://schemas.openxmlformats.org/officeDocument/2006/relationships/hyperlink" Target="http://www.psypokes.com/dex/psydex/466/stats" TargetMode="External"/><Relationship Id="rId741" Type="http://schemas.openxmlformats.org/officeDocument/2006/relationships/hyperlink" Target="http://www.psypokes.com/dex/psydex/456/stats" TargetMode="External"/><Relationship Id="rId783" Type="http://schemas.openxmlformats.org/officeDocument/2006/relationships/hyperlink" Target="http://www.psypokes.com/dex/psydex/462/stats" TargetMode="External"/><Relationship Id="rId839" Type="http://schemas.openxmlformats.org/officeDocument/2006/relationships/hyperlink" Target="http://www.psypokes.com/dex/psydex/147/stats" TargetMode="External"/><Relationship Id="rId990" Type="http://schemas.openxmlformats.org/officeDocument/2006/relationships/hyperlink" Target="http://www.psypokes.com/dex/psydex/345/stats" TargetMode="External"/><Relationship Id="rId173" Type="http://schemas.openxmlformats.org/officeDocument/2006/relationships/hyperlink" Target="http://www.psypokes.com/dex/psydex/455/stats" TargetMode="External"/><Relationship Id="rId229" Type="http://schemas.openxmlformats.org/officeDocument/2006/relationships/hyperlink" Target="http://www.psypokes.com/dex/psydex/358/stats" TargetMode="External"/><Relationship Id="rId380" Type="http://schemas.openxmlformats.org/officeDocument/2006/relationships/hyperlink" Target="http://www.psypokes.com/dex/psydex/479_fan/stats" TargetMode="External"/><Relationship Id="rId436" Type="http://schemas.openxmlformats.org/officeDocument/2006/relationships/hyperlink" Target="http://www.psypokes.com/dex/psydex/074/stats" TargetMode="External"/><Relationship Id="rId601" Type="http://schemas.openxmlformats.org/officeDocument/2006/relationships/hyperlink" Target="http://www.psypokes.com/dex/psydex/386_defense/stats" TargetMode="External"/><Relationship Id="rId643" Type="http://schemas.openxmlformats.org/officeDocument/2006/relationships/hyperlink" Target="http://www.psypokes.com/dex/psydex/166/stats" TargetMode="External"/><Relationship Id="rId240" Type="http://schemas.openxmlformats.org/officeDocument/2006/relationships/hyperlink" Target="http://www.psypokes.com/dex/psydex/470/stats" TargetMode="External"/><Relationship Id="rId478" Type="http://schemas.openxmlformats.org/officeDocument/2006/relationships/hyperlink" Target="http://www.psypokes.com/dex/psydex/223/stats" TargetMode="External"/><Relationship Id="rId685" Type="http://schemas.openxmlformats.org/officeDocument/2006/relationships/hyperlink" Target="http://www.psypokes.com/dex/psydex/397/stats" TargetMode="External"/><Relationship Id="rId850" Type="http://schemas.openxmlformats.org/officeDocument/2006/relationships/hyperlink" Target="http://www.psypokes.com/dex/psydex/375/stats" TargetMode="External"/><Relationship Id="rId892" Type="http://schemas.openxmlformats.org/officeDocument/2006/relationships/hyperlink" Target="http://www.psypokes.com/dex/psydex/040/stats" TargetMode="External"/><Relationship Id="rId906" Type="http://schemas.openxmlformats.org/officeDocument/2006/relationships/hyperlink" Target="http://www.psypokes.com/dex/psydex/316/stats" TargetMode="External"/><Relationship Id="rId948" Type="http://schemas.openxmlformats.org/officeDocument/2006/relationships/hyperlink" Target="http://www.psypokes.com/dex/psydex/442/stats" TargetMode="External"/><Relationship Id="rId35" Type="http://schemas.openxmlformats.org/officeDocument/2006/relationships/hyperlink" Target="http://www.psypokes.com/dex/psydex/384/stats" TargetMode="External"/><Relationship Id="rId77" Type="http://schemas.openxmlformats.org/officeDocument/2006/relationships/hyperlink" Target="http://www.psypokes.com/dex/psydex/181/stats" TargetMode="External"/><Relationship Id="rId100" Type="http://schemas.openxmlformats.org/officeDocument/2006/relationships/hyperlink" Target="http://www.psypokes.com/dex/psydex/469/stats" TargetMode="External"/><Relationship Id="rId282" Type="http://schemas.openxmlformats.org/officeDocument/2006/relationships/hyperlink" Target="http://www.psypokes.com/dex/psydex/102/stats" TargetMode="External"/><Relationship Id="rId338" Type="http://schemas.openxmlformats.org/officeDocument/2006/relationships/hyperlink" Target="http://www.psypokes.com/dex/psydex/179/stats" TargetMode="External"/><Relationship Id="rId503" Type="http://schemas.openxmlformats.org/officeDocument/2006/relationships/hyperlink" Target="http://www.psypokes.com/dex/psydex/213/stats" TargetMode="External"/><Relationship Id="rId545" Type="http://schemas.openxmlformats.org/officeDocument/2006/relationships/hyperlink" Target="http://www.psypokes.com/dex/psydex/078/stats" TargetMode="External"/><Relationship Id="rId587" Type="http://schemas.openxmlformats.org/officeDocument/2006/relationships/hyperlink" Target="http://www.psypokes.com/dex/psydex/057/stats" TargetMode="External"/><Relationship Id="rId710" Type="http://schemas.openxmlformats.org/officeDocument/2006/relationships/hyperlink" Target="http://www.psypokes.com/dex/psydex/415/stats" TargetMode="External"/><Relationship Id="rId752" Type="http://schemas.openxmlformats.org/officeDocument/2006/relationships/hyperlink" Target="http://www.psypokes.com/dex/psydex/471/stats" TargetMode="External"/><Relationship Id="rId808" Type="http://schemas.openxmlformats.org/officeDocument/2006/relationships/hyperlink" Target="http://www.psypokes.com/dex/psydex/181/stats" TargetMode="External"/><Relationship Id="rId8" Type="http://schemas.openxmlformats.org/officeDocument/2006/relationships/hyperlink" Target="http://www.psypokes.com/dex/psydex/487_origin/stats" TargetMode="External"/><Relationship Id="rId142" Type="http://schemas.openxmlformats.org/officeDocument/2006/relationships/hyperlink" Target="http://www.psypokes.com/dex/psydex/400/stats" TargetMode="External"/><Relationship Id="rId184" Type="http://schemas.openxmlformats.org/officeDocument/2006/relationships/hyperlink" Target="http://www.psypokes.com/dex/psydex/351/stats" TargetMode="External"/><Relationship Id="rId391" Type="http://schemas.openxmlformats.org/officeDocument/2006/relationships/hyperlink" Target="http://www.psypokes.com/dex/psydex/220/stats" TargetMode="External"/><Relationship Id="rId405" Type="http://schemas.openxmlformats.org/officeDocument/2006/relationships/hyperlink" Target="http://www.psypokes.com/dex/psydex/420/stats" TargetMode="External"/><Relationship Id="rId447" Type="http://schemas.openxmlformats.org/officeDocument/2006/relationships/hyperlink" Target="http://www.psypokes.com/dex/psydex/447/stats" TargetMode="External"/><Relationship Id="rId612" Type="http://schemas.openxmlformats.org/officeDocument/2006/relationships/hyperlink" Target="http://www.psypokes.com/dex/psydex/052/stats" TargetMode="External"/><Relationship Id="rId794" Type="http://schemas.openxmlformats.org/officeDocument/2006/relationships/hyperlink" Target="http://www.psypokes.com/dex/psydex/260/stats" TargetMode="External"/><Relationship Id="rId251" Type="http://schemas.openxmlformats.org/officeDocument/2006/relationships/hyperlink" Target="http://www.psypokes.com/dex/psydex/086/stats" TargetMode="External"/><Relationship Id="rId489" Type="http://schemas.openxmlformats.org/officeDocument/2006/relationships/hyperlink" Target="http://www.psypokes.com/dex/psydex/299/stats" TargetMode="External"/><Relationship Id="rId654" Type="http://schemas.openxmlformats.org/officeDocument/2006/relationships/hyperlink" Target="http://www.psypokes.com/dex/psydex/313/stats" TargetMode="External"/><Relationship Id="rId696" Type="http://schemas.openxmlformats.org/officeDocument/2006/relationships/hyperlink" Target="http://www.psypokes.com/dex/psydex/344/stats" TargetMode="External"/><Relationship Id="rId861" Type="http://schemas.openxmlformats.org/officeDocument/2006/relationships/hyperlink" Target="http://www.psypokes.com/dex/psydex/361/stats" TargetMode="External"/><Relationship Id="rId917" Type="http://schemas.openxmlformats.org/officeDocument/2006/relationships/hyperlink" Target="http://www.psypokes.com/dex/psydex/112/stats" TargetMode="External"/><Relationship Id="rId959" Type="http://schemas.openxmlformats.org/officeDocument/2006/relationships/hyperlink" Target="http://www.psypokes.com/dex/psydex/374/stats" TargetMode="External"/><Relationship Id="rId46" Type="http://schemas.openxmlformats.org/officeDocument/2006/relationships/hyperlink" Target="http://www.psypokes.com/dex/psydex/385/stats" TargetMode="External"/><Relationship Id="rId293" Type="http://schemas.openxmlformats.org/officeDocument/2006/relationships/hyperlink" Target="http://www.psypokes.com/dex/psydex/308/stats" TargetMode="External"/><Relationship Id="rId307" Type="http://schemas.openxmlformats.org/officeDocument/2006/relationships/hyperlink" Target="http://www.psypokes.com/dex/psydex/285/stats" TargetMode="External"/><Relationship Id="rId349" Type="http://schemas.openxmlformats.org/officeDocument/2006/relationships/hyperlink" Target="http://www.psypokes.com/dex/psydex/393/stats" TargetMode="External"/><Relationship Id="rId514" Type="http://schemas.openxmlformats.org/officeDocument/2006/relationships/hyperlink" Target="http://www.psypokes.com/dex/psydex/150/stats" TargetMode="External"/><Relationship Id="rId556" Type="http://schemas.openxmlformats.org/officeDocument/2006/relationships/hyperlink" Target="http://www.psypokes.com/dex/psydex/490/stats" TargetMode="External"/><Relationship Id="rId721" Type="http://schemas.openxmlformats.org/officeDocument/2006/relationships/hyperlink" Target="http://www.psypokes.com/dex/psydex/226/stats" TargetMode="External"/><Relationship Id="rId763" Type="http://schemas.openxmlformats.org/officeDocument/2006/relationships/hyperlink" Target="http://www.psypokes.com/dex/psydex/238/stats" TargetMode="External"/><Relationship Id="rId88" Type="http://schemas.openxmlformats.org/officeDocument/2006/relationships/hyperlink" Target="http://www.psypokes.com/dex/psydex/031/stats" TargetMode="External"/><Relationship Id="rId111" Type="http://schemas.openxmlformats.org/officeDocument/2006/relationships/hyperlink" Target="http://www.psypokes.com/dex/psydex/294/stats" TargetMode="External"/><Relationship Id="rId153" Type="http://schemas.openxmlformats.org/officeDocument/2006/relationships/hyperlink" Target="http://www.psypokes.com/dex/psydex/348/stats" TargetMode="External"/><Relationship Id="rId195" Type="http://schemas.openxmlformats.org/officeDocument/2006/relationships/hyperlink" Target="http://www.psypokes.com/dex/psydex/337/stats" TargetMode="External"/><Relationship Id="rId209" Type="http://schemas.openxmlformats.org/officeDocument/2006/relationships/hyperlink" Target="http://www.psypokes.com/dex/psydex/212/stats" TargetMode="External"/><Relationship Id="rId360" Type="http://schemas.openxmlformats.org/officeDocument/2006/relationships/hyperlink" Target="http://www.psypokes.com/dex/psydex/104/stats" TargetMode="External"/><Relationship Id="rId416" Type="http://schemas.openxmlformats.org/officeDocument/2006/relationships/hyperlink" Target="http://www.psypokes.com/dex/psydex/458/stats" TargetMode="External"/><Relationship Id="rId598" Type="http://schemas.openxmlformats.org/officeDocument/2006/relationships/hyperlink" Target="http://www.psypokes.com/dex/psydex/018/stats" TargetMode="External"/><Relationship Id="rId819" Type="http://schemas.openxmlformats.org/officeDocument/2006/relationships/hyperlink" Target="http://www.psypokes.com/dex/psydex/165/stats" TargetMode="External"/><Relationship Id="rId970" Type="http://schemas.openxmlformats.org/officeDocument/2006/relationships/hyperlink" Target="http://www.psypokes.com/dex/psydex/287/stats" TargetMode="External"/><Relationship Id="rId1004" Type="http://schemas.openxmlformats.org/officeDocument/2006/relationships/hyperlink" Target="http://www.psypokes.com/dex/psydex/266/stats" TargetMode="External"/><Relationship Id="rId220" Type="http://schemas.openxmlformats.org/officeDocument/2006/relationships/hyperlink" Target="http://www.psypokes.com/dex/psydex/444/stats" TargetMode="External"/><Relationship Id="rId458" Type="http://schemas.openxmlformats.org/officeDocument/2006/relationships/hyperlink" Target="http://www.psypokes.com/dex/psydex/100/stats" TargetMode="External"/><Relationship Id="rId623" Type="http://schemas.openxmlformats.org/officeDocument/2006/relationships/hyperlink" Target="http://www.psypokes.com/dex/psydex/335/stats" TargetMode="External"/><Relationship Id="rId665" Type="http://schemas.openxmlformats.org/officeDocument/2006/relationships/hyperlink" Target="http://www.psypokes.com/dex/psydex/257/stats" TargetMode="External"/><Relationship Id="rId830" Type="http://schemas.openxmlformats.org/officeDocument/2006/relationships/hyperlink" Target="http://www.psypokes.com/dex/psydex/247/stats" TargetMode="External"/><Relationship Id="rId872" Type="http://schemas.openxmlformats.org/officeDocument/2006/relationships/hyperlink" Target="http://www.psypokes.com/dex/psydex/348/stats" TargetMode="External"/><Relationship Id="rId928" Type="http://schemas.openxmlformats.org/officeDocument/2006/relationships/hyperlink" Target="http://www.psypokes.com/dex/psydex/388/stats" TargetMode="External"/><Relationship Id="rId15" Type="http://schemas.openxmlformats.org/officeDocument/2006/relationships/hyperlink" Target="http://www.psypokes.com/dex/psydex/320/stats" TargetMode="External"/><Relationship Id="rId57" Type="http://schemas.openxmlformats.org/officeDocument/2006/relationships/hyperlink" Target="http://www.psypokes.com/dex/psydex/260/stats" TargetMode="External"/><Relationship Id="rId262" Type="http://schemas.openxmlformats.org/officeDocument/2006/relationships/hyperlink" Target="http://www.psypokes.com/dex/psydex/394/stats" TargetMode="External"/><Relationship Id="rId318" Type="http://schemas.openxmlformats.org/officeDocument/2006/relationships/hyperlink" Target="http://www.psypokes.com/dex/psydex/413_sandy/stats" TargetMode="External"/><Relationship Id="rId525" Type="http://schemas.openxmlformats.org/officeDocument/2006/relationships/hyperlink" Target="http://www.psypokes.com/dex/psydex/419/stats" TargetMode="External"/><Relationship Id="rId567" Type="http://schemas.openxmlformats.org/officeDocument/2006/relationships/hyperlink" Target="http://www.psypokes.com/dex/psydex/073/stats" TargetMode="External"/><Relationship Id="rId732" Type="http://schemas.openxmlformats.org/officeDocument/2006/relationships/hyperlink" Target="http://www.psypokes.com/dex/psydex/072/stats" TargetMode="External"/><Relationship Id="rId99" Type="http://schemas.openxmlformats.org/officeDocument/2006/relationships/hyperlink" Target="http://www.psypokes.com/dex/psydex/346/stats" TargetMode="External"/><Relationship Id="rId122" Type="http://schemas.openxmlformats.org/officeDocument/2006/relationships/hyperlink" Target="http://www.psypokes.com/dex/psydex/326/stats" TargetMode="External"/><Relationship Id="rId164" Type="http://schemas.openxmlformats.org/officeDocument/2006/relationships/hyperlink" Target="http://www.psypokes.com/dex/psydex/230/stats" TargetMode="External"/><Relationship Id="rId371" Type="http://schemas.openxmlformats.org/officeDocument/2006/relationships/hyperlink" Target="http://www.psypokes.com/dex/psydex/082/stats" TargetMode="External"/><Relationship Id="rId774" Type="http://schemas.openxmlformats.org/officeDocument/2006/relationships/hyperlink" Target="http://www.psypokes.com/dex/psydex/153/stats" TargetMode="External"/><Relationship Id="rId981" Type="http://schemas.openxmlformats.org/officeDocument/2006/relationships/hyperlink" Target="http://www.psypokes.com/dex/psydex/356/stats" TargetMode="External"/><Relationship Id="rId427" Type="http://schemas.openxmlformats.org/officeDocument/2006/relationships/hyperlink" Target="http://www.psypokes.com/dex/psydex/341/stats" TargetMode="External"/><Relationship Id="rId469" Type="http://schemas.openxmlformats.org/officeDocument/2006/relationships/hyperlink" Target="http://www.psypokes.com/dex/psydex/084/stats" TargetMode="External"/><Relationship Id="rId634" Type="http://schemas.openxmlformats.org/officeDocument/2006/relationships/hyperlink" Target="http://www.psypokes.com/dex/psydex/421/stats" TargetMode="External"/><Relationship Id="rId676" Type="http://schemas.openxmlformats.org/officeDocument/2006/relationships/hyperlink" Target="http://www.psypokes.com/dex/psydex/129/stats" TargetMode="External"/><Relationship Id="rId841" Type="http://schemas.openxmlformats.org/officeDocument/2006/relationships/hyperlink" Target="http://www.psypokes.com/dex/psydex/163/stats" TargetMode="External"/><Relationship Id="rId883" Type="http://schemas.openxmlformats.org/officeDocument/2006/relationships/hyperlink" Target="http://www.psypokes.com/dex/psydex/081/stats" TargetMode="External"/><Relationship Id="rId26" Type="http://schemas.openxmlformats.org/officeDocument/2006/relationships/hyperlink" Target="http://www.psypokes.com/dex/psydex/365/stats" TargetMode="External"/><Relationship Id="rId231" Type="http://schemas.openxmlformats.org/officeDocument/2006/relationships/hyperlink" Target="http://www.psypokes.com/dex/psydex/125/stats" TargetMode="External"/><Relationship Id="rId273" Type="http://schemas.openxmlformats.org/officeDocument/2006/relationships/hyperlink" Target="http://www.psypokes.com/dex/psydex/267/stats" TargetMode="External"/><Relationship Id="rId329" Type="http://schemas.openxmlformats.org/officeDocument/2006/relationships/hyperlink" Target="http://www.psypokes.com/dex/psydex/427/stats" TargetMode="External"/><Relationship Id="rId480" Type="http://schemas.openxmlformats.org/officeDocument/2006/relationships/hyperlink" Target="http://www.psypokes.com/dex/psydex/175/stats" TargetMode="External"/><Relationship Id="rId536" Type="http://schemas.openxmlformats.org/officeDocument/2006/relationships/hyperlink" Target="http://www.psypokes.com/dex/psydex/381/stats" TargetMode="External"/><Relationship Id="rId701" Type="http://schemas.openxmlformats.org/officeDocument/2006/relationships/hyperlink" Target="http://www.psypokes.com/dex/psydex/434/stats" TargetMode="External"/><Relationship Id="rId939" Type="http://schemas.openxmlformats.org/officeDocument/2006/relationships/hyperlink" Target="http://www.psypokes.com/dex/psydex/014/stats" TargetMode="External"/><Relationship Id="rId68" Type="http://schemas.openxmlformats.org/officeDocument/2006/relationships/hyperlink" Target="http://www.psypokes.com/dex/psydex/373/stats" TargetMode="External"/><Relationship Id="rId133" Type="http://schemas.openxmlformats.org/officeDocument/2006/relationships/hyperlink" Target="http://www.psypokes.com/dex/psydex/378/stats" TargetMode="External"/><Relationship Id="rId175" Type="http://schemas.openxmlformats.org/officeDocument/2006/relationships/hyperlink" Target="http://www.psypokes.com/dex/psydex/336/stats" TargetMode="External"/><Relationship Id="rId340" Type="http://schemas.openxmlformats.org/officeDocument/2006/relationships/hyperlink" Target="http://www.psypokes.com/dex/psydex/020/stats" TargetMode="External"/><Relationship Id="rId578" Type="http://schemas.openxmlformats.org/officeDocument/2006/relationships/hyperlink" Target="http://www.psypokes.com/dex/psydex/472/stats" TargetMode="External"/><Relationship Id="rId743" Type="http://schemas.openxmlformats.org/officeDocument/2006/relationships/hyperlink" Target="http://www.psypokes.com/dex/psydex/354/stats" TargetMode="External"/><Relationship Id="rId785" Type="http://schemas.openxmlformats.org/officeDocument/2006/relationships/hyperlink" Target="http://www.psypokes.com/dex/psydex/307/stats" TargetMode="External"/><Relationship Id="rId950" Type="http://schemas.openxmlformats.org/officeDocument/2006/relationships/hyperlink" Target="http://www.psypokes.com/dex/psydex/422/stats" TargetMode="External"/><Relationship Id="rId992" Type="http://schemas.openxmlformats.org/officeDocument/2006/relationships/hyperlink" Target="http://www.psypokes.com/dex/psydex/298/stats" TargetMode="External"/><Relationship Id="rId200" Type="http://schemas.openxmlformats.org/officeDocument/2006/relationships/hyperlink" Target="http://www.psypokes.com/dex/psydex/259/stats" TargetMode="External"/><Relationship Id="rId382" Type="http://schemas.openxmlformats.org/officeDocument/2006/relationships/hyperlink" Target="http://www.psypokes.com/dex/psydex/479_heat/stats" TargetMode="External"/><Relationship Id="rId438" Type="http://schemas.openxmlformats.org/officeDocument/2006/relationships/hyperlink" Target="http://www.psypokes.com/dex/psydex/109/stats" TargetMode="External"/><Relationship Id="rId603" Type="http://schemas.openxmlformats.org/officeDocument/2006/relationships/hyperlink" Target="http://www.psypokes.com/dex/psydex/162/stats" TargetMode="External"/><Relationship Id="rId645" Type="http://schemas.openxmlformats.org/officeDocument/2006/relationships/hyperlink" Target="http://www.psypokes.com/dex/psydex/034/stats" TargetMode="External"/><Relationship Id="rId687" Type="http://schemas.openxmlformats.org/officeDocument/2006/relationships/hyperlink" Target="http://www.psypokes.com/dex/psydex/003/stats" TargetMode="External"/><Relationship Id="rId810" Type="http://schemas.openxmlformats.org/officeDocument/2006/relationships/hyperlink" Target="http://www.psypokes.com/dex/psydex/242/stats" TargetMode="External"/><Relationship Id="rId852" Type="http://schemas.openxmlformats.org/officeDocument/2006/relationships/hyperlink" Target="http://www.psypokes.com/dex/psydex/032/stats" TargetMode="External"/><Relationship Id="rId908" Type="http://schemas.openxmlformats.org/officeDocument/2006/relationships/hyperlink" Target="http://www.psypokes.com/dex/psydex/305/stats" TargetMode="External"/><Relationship Id="rId242" Type="http://schemas.openxmlformats.org/officeDocument/2006/relationships/hyperlink" Target="http://www.psypokes.com/dex/psydex/126/stats" TargetMode="External"/><Relationship Id="rId284" Type="http://schemas.openxmlformats.org/officeDocument/2006/relationships/hyperlink" Target="http://www.psypokes.com/dex/psydex/044/stats" TargetMode="External"/><Relationship Id="rId491" Type="http://schemas.openxmlformats.org/officeDocument/2006/relationships/hyperlink" Target="http://www.psypokes.com/dex/psydex/090/stats" TargetMode="External"/><Relationship Id="rId505" Type="http://schemas.openxmlformats.org/officeDocument/2006/relationships/hyperlink" Target="http://www.psypokes.com/dex/psydex/292/stats" TargetMode="External"/><Relationship Id="rId712" Type="http://schemas.openxmlformats.org/officeDocument/2006/relationships/hyperlink" Target="http://www.psypokes.com/dex/psydex/087/stats" TargetMode="External"/><Relationship Id="rId894" Type="http://schemas.openxmlformats.org/officeDocument/2006/relationships/hyperlink" Target="http://www.psypokes.com/dex/psydex/007/stats" TargetMode="External"/><Relationship Id="rId37" Type="http://schemas.openxmlformats.org/officeDocument/2006/relationships/hyperlink" Target="http://www.psypokes.com/dex/psydex/295/stats" TargetMode="External"/><Relationship Id="rId79" Type="http://schemas.openxmlformats.org/officeDocument/2006/relationships/hyperlink" Target="http://www.psypokes.com/dex/psydex/144/stats" TargetMode="External"/><Relationship Id="rId102" Type="http://schemas.openxmlformats.org/officeDocument/2006/relationships/hyperlink" Target="http://www.psypokes.com/dex/psydex/160/stats" TargetMode="External"/><Relationship Id="rId144" Type="http://schemas.openxmlformats.org/officeDocument/2006/relationships/hyperlink" Target="http://www.psypokes.com/dex/psydex/006/stats" TargetMode="External"/><Relationship Id="rId547" Type="http://schemas.openxmlformats.org/officeDocument/2006/relationships/hyperlink" Target="http://www.psypokes.com/dex/psydex/445/stats" TargetMode="External"/><Relationship Id="rId589" Type="http://schemas.openxmlformats.org/officeDocument/2006/relationships/hyperlink" Target="http://www.psypokes.com/dex/psydex/319/stats" TargetMode="External"/><Relationship Id="rId754" Type="http://schemas.openxmlformats.org/officeDocument/2006/relationships/hyperlink" Target="http://www.psypokes.com/dex/psydex/402/stats" TargetMode="External"/><Relationship Id="rId796" Type="http://schemas.openxmlformats.org/officeDocument/2006/relationships/hyperlink" Target="http://www.psypokes.com/dex/psydex/320/stats" TargetMode="External"/><Relationship Id="rId961" Type="http://schemas.openxmlformats.org/officeDocument/2006/relationships/hyperlink" Target="http://www.psypokes.com/dex/psydex/108/stats" TargetMode="External"/><Relationship Id="rId90" Type="http://schemas.openxmlformats.org/officeDocument/2006/relationships/hyperlink" Target="http://www.psypokes.com/dex/psydex/231/stats" TargetMode="External"/><Relationship Id="rId186" Type="http://schemas.openxmlformats.org/officeDocument/2006/relationships/hyperlink" Target="http://www.psypokes.com/dex/psydex/035/stats" TargetMode="External"/><Relationship Id="rId351" Type="http://schemas.openxmlformats.org/officeDocument/2006/relationships/hyperlink" Target="http://www.psypokes.com/dex/psydex/304/stats" TargetMode="External"/><Relationship Id="rId393" Type="http://schemas.openxmlformats.org/officeDocument/2006/relationships/hyperlink" Target="http://www.psypokes.com/dex/psydex/329/stats" TargetMode="External"/><Relationship Id="rId407" Type="http://schemas.openxmlformats.org/officeDocument/2006/relationships/hyperlink" Target="http://www.psypokes.com/dex/psydex/433/stats" TargetMode="External"/><Relationship Id="rId449" Type="http://schemas.openxmlformats.org/officeDocument/2006/relationships/hyperlink" Target="http://www.psypokes.com/dex/psydex/451/stats" TargetMode="External"/><Relationship Id="rId614" Type="http://schemas.openxmlformats.org/officeDocument/2006/relationships/hyperlink" Target="http://www.psypokes.com/dex/psydex/122/stats" TargetMode="External"/><Relationship Id="rId656" Type="http://schemas.openxmlformats.org/officeDocument/2006/relationships/hyperlink" Target="http://www.psypokes.com/dex/psydex/435/stats" TargetMode="External"/><Relationship Id="rId821" Type="http://schemas.openxmlformats.org/officeDocument/2006/relationships/hyperlink" Target="http://www.psypokes.com/dex/psydex/139/stats" TargetMode="External"/><Relationship Id="rId863" Type="http://schemas.openxmlformats.org/officeDocument/2006/relationships/hyperlink" Target="http://www.psypokes.com/dex/psydex/220/stats" TargetMode="External"/><Relationship Id="rId211" Type="http://schemas.openxmlformats.org/officeDocument/2006/relationships/hyperlink" Target="http://www.psypokes.com/dex/psydex/319/stats" TargetMode="External"/><Relationship Id="rId253" Type="http://schemas.openxmlformats.org/officeDocument/2006/relationships/hyperlink" Target="http://www.psypokes.com/dex/psydex/227/stats" TargetMode="External"/><Relationship Id="rId295" Type="http://schemas.openxmlformats.org/officeDocument/2006/relationships/hyperlink" Target="http://www.psypokes.com/dex/psydex/312/stats" TargetMode="External"/><Relationship Id="rId309" Type="http://schemas.openxmlformats.org/officeDocument/2006/relationships/hyperlink" Target="http://www.psypokes.com/dex/psydex/459/stats" TargetMode="External"/><Relationship Id="rId460" Type="http://schemas.openxmlformats.org/officeDocument/2006/relationships/hyperlink" Target="http://www.psypokes.com/dex/psydex/278/stats" TargetMode="External"/><Relationship Id="rId516" Type="http://schemas.openxmlformats.org/officeDocument/2006/relationships/hyperlink" Target="http://www.psypokes.com/dex/psydex/491/stats" TargetMode="External"/><Relationship Id="rId698" Type="http://schemas.openxmlformats.org/officeDocument/2006/relationships/hyperlink" Target="http://www.psypokes.com/dex/psydex/084/stats" TargetMode="External"/><Relationship Id="rId919" Type="http://schemas.openxmlformats.org/officeDocument/2006/relationships/hyperlink" Target="http://www.psypokes.com/dex/psydex/027/stats" TargetMode="External"/><Relationship Id="rId48" Type="http://schemas.openxmlformats.org/officeDocument/2006/relationships/hyperlink" Target="http://www.psypokes.com/dex/psydex/490/stats" TargetMode="External"/><Relationship Id="rId113" Type="http://schemas.openxmlformats.org/officeDocument/2006/relationships/hyperlink" Target="http://www.psypokes.com/dex/psydex/454/stats" TargetMode="External"/><Relationship Id="rId320" Type="http://schemas.openxmlformats.org/officeDocument/2006/relationships/hyperlink" Target="http://www.psypokes.com/dex/psydex/399/stats" TargetMode="External"/><Relationship Id="rId558" Type="http://schemas.openxmlformats.org/officeDocument/2006/relationships/hyperlink" Target="http://www.psypokes.com/dex/psydex/241/stats" TargetMode="External"/><Relationship Id="rId723" Type="http://schemas.openxmlformats.org/officeDocument/2006/relationships/hyperlink" Target="http://www.psypokes.com/dex/psydex/262/stats" TargetMode="External"/><Relationship Id="rId765" Type="http://schemas.openxmlformats.org/officeDocument/2006/relationships/hyperlink" Target="http://www.psypokes.com/dex/psydex/197/stats" TargetMode="External"/><Relationship Id="rId930" Type="http://schemas.openxmlformats.org/officeDocument/2006/relationships/hyperlink" Target="http://www.psypokes.com/dex/psydex/413_sandy/stats" TargetMode="External"/><Relationship Id="rId972" Type="http://schemas.openxmlformats.org/officeDocument/2006/relationships/hyperlink" Target="http://www.psypokes.com/dex/psydex/199/stats" TargetMode="External"/><Relationship Id="rId1006" Type="http://schemas.openxmlformats.org/officeDocument/2006/relationships/hyperlink" Target="http://www.psypokes.com/dex/psydex/194/stats" TargetMode="External"/><Relationship Id="rId155" Type="http://schemas.openxmlformats.org/officeDocument/2006/relationships/hyperlink" Target="http://www.psypokes.com/dex/psydex/182/stats" TargetMode="External"/><Relationship Id="rId197" Type="http://schemas.openxmlformats.org/officeDocument/2006/relationships/hyperlink" Target="http://www.psypokes.com/dex/psydex/462/stats" TargetMode="External"/><Relationship Id="rId362" Type="http://schemas.openxmlformats.org/officeDocument/2006/relationships/hyperlink" Target="http://www.psypokes.com/dex/psydex/386_attack/stats" TargetMode="External"/><Relationship Id="rId418" Type="http://schemas.openxmlformats.org/officeDocument/2006/relationships/hyperlink" Target="http://www.psypokes.com/dex/psydex/403/stats" TargetMode="External"/><Relationship Id="rId625" Type="http://schemas.openxmlformats.org/officeDocument/2006/relationships/hyperlink" Target="http://www.psypokes.com/dex/psydex/479_fan/stats" TargetMode="External"/><Relationship Id="rId832" Type="http://schemas.openxmlformats.org/officeDocument/2006/relationships/hyperlink" Target="http://www.psypokes.com/dex/psydex/306/stats" TargetMode="External"/><Relationship Id="rId222" Type="http://schemas.openxmlformats.org/officeDocument/2006/relationships/hyperlink" Target="http://www.psypokes.com/dex/psydex/282/stats" TargetMode="External"/><Relationship Id="rId264" Type="http://schemas.openxmlformats.org/officeDocument/2006/relationships/hyperlink" Target="http://www.psypokes.com/dex/psydex/342/stats" TargetMode="External"/><Relationship Id="rId471" Type="http://schemas.openxmlformats.org/officeDocument/2006/relationships/hyperlink" Target="http://www.psypokes.com/dex/psydex/023/stats" TargetMode="External"/><Relationship Id="rId667" Type="http://schemas.openxmlformats.org/officeDocument/2006/relationships/hyperlink" Target="http://www.psypokes.com/dex/psydex/149/stats" TargetMode="External"/><Relationship Id="rId874" Type="http://schemas.openxmlformats.org/officeDocument/2006/relationships/hyperlink" Target="http://www.psypokes.com/dex/psydex/010/stats" TargetMode="External"/><Relationship Id="rId17" Type="http://schemas.openxmlformats.org/officeDocument/2006/relationships/hyperlink" Target="http://www.psypokes.com/dex/psydex/493/stats" TargetMode="External"/><Relationship Id="rId59" Type="http://schemas.openxmlformats.org/officeDocument/2006/relationships/hyperlink" Target="http://www.psypokes.com/dex/psydex/248/stats" TargetMode="External"/><Relationship Id="rId124" Type="http://schemas.openxmlformats.org/officeDocument/2006/relationships/hyperlink" Target="http://www.psypokes.com/dex/psydex/380/stats" TargetMode="External"/><Relationship Id="rId527" Type="http://schemas.openxmlformats.org/officeDocument/2006/relationships/hyperlink" Target="http://www.psypokes.com/dex/psydex/243/stats" TargetMode="External"/><Relationship Id="rId569" Type="http://schemas.openxmlformats.org/officeDocument/2006/relationships/hyperlink" Target="http://www.psypokes.com/dex/psydex/100/stats" TargetMode="External"/><Relationship Id="rId734" Type="http://schemas.openxmlformats.org/officeDocument/2006/relationships/hyperlink" Target="http://www.psypokes.com/dex/psydex/329/stats" TargetMode="External"/><Relationship Id="rId776" Type="http://schemas.openxmlformats.org/officeDocument/2006/relationships/hyperlink" Target="http://www.psypokes.com/dex/psydex/395/stats" TargetMode="External"/><Relationship Id="rId941" Type="http://schemas.openxmlformats.org/officeDocument/2006/relationships/hyperlink" Target="http://www.psypokes.com/dex/psydex/066/stats" TargetMode="External"/><Relationship Id="rId983" Type="http://schemas.openxmlformats.org/officeDocument/2006/relationships/hyperlink" Target="http://www.psypokes.com/dex/psydex/088/stats" TargetMode="External"/><Relationship Id="rId70" Type="http://schemas.openxmlformats.org/officeDocument/2006/relationships/hyperlink" Target="http://www.psypokes.com/dex/psydex/199/stats" TargetMode="External"/><Relationship Id="rId166" Type="http://schemas.openxmlformats.org/officeDocument/2006/relationships/hyperlink" Target="http://www.psypokes.com/dex/psydex/224/stats" TargetMode="External"/><Relationship Id="rId331" Type="http://schemas.openxmlformats.org/officeDocument/2006/relationships/hyperlink" Target="http://www.psypokes.com/dex/psydex/133/stats" TargetMode="External"/><Relationship Id="rId373" Type="http://schemas.openxmlformats.org/officeDocument/2006/relationships/hyperlink" Target="http://www.psypokes.com/dex/psydex/011/stats" TargetMode="External"/><Relationship Id="rId429" Type="http://schemas.openxmlformats.org/officeDocument/2006/relationships/hyperlink" Target="http://www.psypokes.com/dex/psydex/147/stats" TargetMode="External"/><Relationship Id="rId580" Type="http://schemas.openxmlformats.org/officeDocument/2006/relationships/hyperlink" Target="http://www.psypokes.com/dex/psydex/093/stats" TargetMode="External"/><Relationship Id="rId636" Type="http://schemas.openxmlformats.org/officeDocument/2006/relationships/hyperlink" Target="http://www.psypokes.com/dex/psydex/203/stats" TargetMode="External"/><Relationship Id="rId801" Type="http://schemas.openxmlformats.org/officeDocument/2006/relationships/hyperlink" Target="http://www.psypokes.com/dex/psydex/408/stats" TargetMode="External"/><Relationship Id="rId1" Type="http://schemas.openxmlformats.org/officeDocument/2006/relationships/hyperlink" Target="http://www.psypokes.com/dex/psydex/242/stats" TargetMode="External"/><Relationship Id="rId233" Type="http://schemas.openxmlformats.org/officeDocument/2006/relationships/hyperlink" Target="http://www.psypokes.com/dex/psydex/022/stats" TargetMode="External"/><Relationship Id="rId440" Type="http://schemas.openxmlformats.org/officeDocument/2006/relationships/hyperlink" Target="http://www.psypokes.com/dex/psydex/270/stats" TargetMode="External"/><Relationship Id="rId678" Type="http://schemas.openxmlformats.org/officeDocument/2006/relationships/hyperlink" Target="http://www.psypokes.com/dex/psydex/308/stats" TargetMode="External"/><Relationship Id="rId843" Type="http://schemas.openxmlformats.org/officeDocument/2006/relationships/hyperlink" Target="http://www.psypokes.com/dex/psydex/281/stats" TargetMode="External"/><Relationship Id="rId885" Type="http://schemas.openxmlformats.org/officeDocument/2006/relationships/hyperlink" Target="http://www.psypokes.com/dex/psydex/224/stats" TargetMode="External"/><Relationship Id="rId28" Type="http://schemas.openxmlformats.org/officeDocument/2006/relationships/hyperlink" Target="http://www.psypokes.com/dex/psydex/445/stats" TargetMode="External"/><Relationship Id="rId275" Type="http://schemas.openxmlformats.org/officeDocument/2006/relationships/hyperlink" Target="http://www.psypokes.com/dex/psydex/012/stats" TargetMode="External"/><Relationship Id="rId300" Type="http://schemas.openxmlformats.org/officeDocument/2006/relationships/hyperlink" Target="http://www.psypokes.com/dex/psydex/417/stats" TargetMode="External"/><Relationship Id="rId482" Type="http://schemas.openxmlformats.org/officeDocument/2006/relationships/hyperlink" Target="http://www.psypokes.com/dex/psydex/290/stats" TargetMode="External"/><Relationship Id="rId538" Type="http://schemas.openxmlformats.org/officeDocument/2006/relationships/hyperlink" Target="http://www.psypokes.com/dex/psydex/128/stats" TargetMode="External"/><Relationship Id="rId703" Type="http://schemas.openxmlformats.org/officeDocument/2006/relationships/hyperlink" Target="http://www.psypokes.com/dex/psydex/400/stats" TargetMode="External"/><Relationship Id="rId745" Type="http://schemas.openxmlformats.org/officeDocument/2006/relationships/hyperlink" Target="http://www.psypokes.com/dex/psydex/318/stats" TargetMode="External"/><Relationship Id="rId910" Type="http://schemas.openxmlformats.org/officeDocument/2006/relationships/hyperlink" Target="http://www.psypokes.com/dex/psydex/258/stats" TargetMode="External"/><Relationship Id="rId952" Type="http://schemas.openxmlformats.org/officeDocument/2006/relationships/hyperlink" Target="http://www.psypokes.com/dex/psydex/202/stats" TargetMode="External"/><Relationship Id="rId81" Type="http://schemas.openxmlformats.org/officeDocument/2006/relationships/hyperlink" Target="http://www.psypokes.com/dex/psydex/232/stats" TargetMode="External"/><Relationship Id="rId135" Type="http://schemas.openxmlformats.org/officeDocument/2006/relationships/hyperlink" Target="http://www.psypokes.com/dex/psydex/379/stats" TargetMode="External"/><Relationship Id="rId177" Type="http://schemas.openxmlformats.org/officeDocument/2006/relationships/hyperlink" Target="http://www.psypokes.com/dex/psydex/335/stats" TargetMode="External"/><Relationship Id="rId342" Type="http://schemas.openxmlformats.org/officeDocument/2006/relationships/hyperlink" Target="http://www.psypokes.com/dex/psydex/188/stats" TargetMode="External"/><Relationship Id="rId384" Type="http://schemas.openxmlformats.org/officeDocument/2006/relationships/hyperlink" Target="http://www.psypokes.com/dex/psydex/479_wash/stats" TargetMode="External"/><Relationship Id="rId591" Type="http://schemas.openxmlformats.org/officeDocument/2006/relationships/hyperlink" Target="http://www.psypokes.com/dex/psydex/178/stats" TargetMode="External"/><Relationship Id="rId605" Type="http://schemas.openxmlformats.org/officeDocument/2006/relationships/hyperlink" Target="http://www.psypokes.com/dex/psydex/487_origin/stats" TargetMode="External"/><Relationship Id="rId787" Type="http://schemas.openxmlformats.org/officeDocument/2006/relationships/hyperlink" Target="http://www.psypokes.com/dex/psydex/274/stats" TargetMode="External"/><Relationship Id="rId812" Type="http://schemas.openxmlformats.org/officeDocument/2006/relationships/hyperlink" Target="http://www.psypokes.com/dex/psydex/332/stats" TargetMode="External"/><Relationship Id="rId994" Type="http://schemas.openxmlformats.org/officeDocument/2006/relationships/hyperlink" Target="http://www.psypokes.com/dex/psydex/039/stats" TargetMode="External"/><Relationship Id="rId202" Type="http://schemas.openxmlformats.org/officeDocument/2006/relationships/hyperlink" Target="http://www.psypokes.com/dex/psydex/262/stats" TargetMode="External"/><Relationship Id="rId244" Type="http://schemas.openxmlformats.org/officeDocument/2006/relationships/hyperlink" Target="http://www.psypokes.com/dex/psydex/053/stats" TargetMode="External"/><Relationship Id="rId647" Type="http://schemas.openxmlformats.org/officeDocument/2006/relationships/hyperlink" Target="http://www.psypokes.com/dex/psydex/211/stats" TargetMode="External"/><Relationship Id="rId689" Type="http://schemas.openxmlformats.org/officeDocument/2006/relationships/hyperlink" Target="http://www.psypokes.com/dex/psydex/160/stats" TargetMode="External"/><Relationship Id="rId854" Type="http://schemas.openxmlformats.org/officeDocument/2006/relationships/hyperlink" Target="http://www.psypokes.com/dex/psydex/394/stats" TargetMode="External"/><Relationship Id="rId896" Type="http://schemas.openxmlformats.org/officeDocument/2006/relationships/hyperlink" Target="http://www.psypokes.com/dex/psydex/096/stats" TargetMode="External"/><Relationship Id="rId39" Type="http://schemas.openxmlformats.org/officeDocument/2006/relationships/hyperlink" Target="http://www.psypokes.com/dex/psydex/184/stats" TargetMode="External"/><Relationship Id="rId286" Type="http://schemas.openxmlformats.org/officeDocument/2006/relationships/hyperlink" Target="http://www.psypokes.com/dex/psydex/002/stats" TargetMode="External"/><Relationship Id="rId451" Type="http://schemas.openxmlformats.org/officeDocument/2006/relationships/hyperlink" Target="http://www.psypokes.com/dex/psydex/021/stats" TargetMode="External"/><Relationship Id="rId493" Type="http://schemas.openxmlformats.org/officeDocument/2006/relationships/hyperlink" Target="http://www.psypokes.com/dex/psydex/120/stats" TargetMode="External"/><Relationship Id="rId507" Type="http://schemas.openxmlformats.org/officeDocument/2006/relationships/hyperlink" Target="http://www.psypokes.com/dex/psydex/291/stats" TargetMode="External"/><Relationship Id="rId549" Type="http://schemas.openxmlformats.org/officeDocument/2006/relationships/hyperlink" Target="http://www.psypokes.com/dex/psydex/006/stats" TargetMode="External"/><Relationship Id="rId714" Type="http://schemas.openxmlformats.org/officeDocument/2006/relationships/hyperlink" Target="http://www.psypokes.com/dex/psydex/425/stats" TargetMode="External"/><Relationship Id="rId756" Type="http://schemas.openxmlformats.org/officeDocument/2006/relationships/hyperlink" Target="http://www.psypokes.com/dex/psydex/279/stats" TargetMode="External"/><Relationship Id="rId921" Type="http://schemas.openxmlformats.org/officeDocument/2006/relationships/hyperlink" Target="http://www.psypokes.com/dex/psydex/090/stats" TargetMode="External"/><Relationship Id="rId50" Type="http://schemas.openxmlformats.org/officeDocument/2006/relationships/hyperlink" Target="http://www.psypokes.com/dex/psydex/164/stats" TargetMode="External"/><Relationship Id="rId104" Type="http://schemas.openxmlformats.org/officeDocument/2006/relationships/hyperlink" Target="http://www.psypokes.com/dex/psydex/162/stats" TargetMode="External"/><Relationship Id="rId146" Type="http://schemas.openxmlformats.org/officeDocument/2006/relationships/hyperlink" Target="http://www.psypokes.com/dex/psydex/157/stats" TargetMode="External"/><Relationship Id="rId188" Type="http://schemas.openxmlformats.org/officeDocument/2006/relationships/hyperlink" Target="http://www.psypokes.com/dex/psydex/301/stats" TargetMode="External"/><Relationship Id="rId311" Type="http://schemas.openxmlformats.org/officeDocument/2006/relationships/hyperlink" Target="http://www.psypokes.com/dex/psydex/327/stats" TargetMode="External"/><Relationship Id="rId353" Type="http://schemas.openxmlformats.org/officeDocument/2006/relationships/hyperlink" Target="http://www.psypokes.com/dex/psydex/339/stats" TargetMode="External"/><Relationship Id="rId395" Type="http://schemas.openxmlformats.org/officeDocument/2006/relationships/hyperlink" Target="http://www.psypokes.com/dex/psydex/431/stats" TargetMode="External"/><Relationship Id="rId409" Type="http://schemas.openxmlformats.org/officeDocument/2006/relationships/hyperlink" Target="http://www.psypokes.com/dex/psydex/477/stats" TargetMode="External"/><Relationship Id="rId560" Type="http://schemas.openxmlformats.org/officeDocument/2006/relationships/hyperlink" Target="http://www.psypokes.com/dex/psydex/484/stats" TargetMode="External"/><Relationship Id="rId798" Type="http://schemas.openxmlformats.org/officeDocument/2006/relationships/hyperlink" Target="http://www.psypokes.com/dex/psydex/110/stats" TargetMode="External"/><Relationship Id="rId963" Type="http://schemas.openxmlformats.org/officeDocument/2006/relationships/hyperlink" Target="http://www.psypokes.com/dex/psydex/219/stats" TargetMode="External"/><Relationship Id="rId92" Type="http://schemas.openxmlformats.org/officeDocument/2006/relationships/hyperlink" Target="http://www.psypokes.com/dex/psydex/062/stats" TargetMode="External"/><Relationship Id="rId213" Type="http://schemas.openxmlformats.org/officeDocument/2006/relationships/hyperlink" Target="http://www.psypokes.com/dex/psydex/363/stats" TargetMode="External"/><Relationship Id="rId420" Type="http://schemas.openxmlformats.org/officeDocument/2006/relationships/hyperlink" Target="http://www.psypokes.com/dex/psydex/333/stats" TargetMode="External"/><Relationship Id="rId616" Type="http://schemas.openxmlformats.org/officeDocument/2006/relationships/hyperlink" Target="http://www.psypokes.com/dex/psydex/060/stats" TargetMode="External"/><Relationship Id="rId658" Type="http://schemas.openxmlformats.org/officeDocument/2006/relationships/hyperlink" Target="http://www.psypokes.com/dex/psydex/467/stats" TargetMode="External"/><Relationship Id="rId823" Type="http://schemas.openxmlformats.org/officeDocument/2006/relationships/hyperlink" Target="http://www.psypokes.com/dex/psydex/369/stats" TargetMode="External"/><Relationship Id="rId865" Type="http://schemas.openxmlformats.org/officeDocument/2006/relationships/hyperlink" Target="http://www.psypokes.com/dex/psydex/045/stats" TargetMode="External"/><Relationship Id="rId255" Type="http://schemas.openxmlformats.org/officeDocument/2006/relationships/hyperlink" Target="http://www.psypokes.com/dex/psydex/313/stats" TargetMode="External"/><Relationship Id="rId297" Type="http://schemas.openxmlformats.org/officeDocument/2006/relationships/hyperlink" Target="http://www.psypokes.com/dex/psydex/429/stats" TargetMode="External"/><Relationship Id="rId462" Type="http://schemas.openxmlformats.org/officeDocument/2006/relationships/hyperlink" Target="http://www.psypokes.com/dex/psydex/004/stats" TargetMode="External"/><Relationship Id="rId518" Type="http://schemas.openxmlformats.org/officeDocument/2006/relationships/hyperlink" Target="http://www.psypokes.com/dex/psydex/461/stats" TargetMode="External"/><Relationship Id="rId725" Type="http://schemas.openxmlformats.org/officeDocument/2006/relationships/hyperlink" Target="http://www.psypokes.com/dex/psydex/164/stats" TargetMode="External"/><Relationship Id="rId932" Type="http://schemas.openxmlformats.org/officeDocument/2006/relationships/hyperlink" Target="http://www.psypokes.com/dex/psydex/331/stats" TargetMode="External"/><Relationship Id="rId115" Type="http://schemas.openxmlformats.org/officeDocument/2006/relationships/hyperlink" Target="http://www.psypokes.com/dex/psydex/142/stats" TargetMode="External"/><Relationship Id="rId157" Type="http://schemas.openxmlformats.org/officeDocument/2006/relationships/hyperlink" Target="http://www.psypokes.com/dex/psydex/466/stats" TargetMode="External"/><Relationship Id="rId322" Type="http://schemas.openxmlformats.org/officeDocument/2006/relationships/hyperlink" Target="http://www.psypokes.com/dex/psydex/005/stats" TargetMode="External"/><Relationship Id="rId364" Type="http://schemas.openxmlformats.org/officeDocument/2006/relationships/hyperlink" Target="http://www.psypokes.com/dex/psydex/386_speed/stats" TargetMode="External"/><Relationship Id="rId767" Type="http://schemas.openxmlformats.org/officeDocument/2006/relationships/hyperlink" Target="http://www.psypokes.com/dex/psydex/037/stats" TargetMode="External"/><Relationship Id="rId974" Type="http://schemas.openxmlformats.org/officeDocument/2006/relationships/hyperlink" Target="http://www.psypokes.com/dex/psydex/209/stats" TargetMode="External"/><Relationship Id="rId1008" Type="http://schemas.openxmlformats.org/officeDocument/2006/relationships/hyperlink" Target="http://www.psypokes.com/dex/psydex/328/stats" TargetMode="External"/><Relationship Id="rId61" Type="http://schemas.openxmlformats.org/officeDocument/2006/relationships/hyperlink" Target="http://www.psypokes.com/dex/psydex/409/stats" TargetMode="External"/><Relationship Id="rId199" Type="http://schemas.openxmlformats.org/officeDocument/2006/relationships/hyperlink" Target="http://www.psypokes.com/dex/psydex/183/stats" TargetMode="External"/><Relationship Id="rId571" Type="http://schemas.openxmlformats.org/officeDocument/2006/relationships/hyperlink" Target="http://www.psypokes.com/dex/psydex/370/stats" TargetMode="External"/><Relationship Id="rId627" Type="http://schemas.openxmlformats.org/officeDocument/2006/relationships/hyperlink" Target="http://www.psypokes.com/dex/psydex/479_heat/stats" TargetMode="External"/><Relationship Id="rId669" Type="http://schemas.openxmlformats.org/officeDocument/2006/relationships/hyperlink" Target="http://www.psypokes.com/dex/psydex/349/stats" TargetMode="External"/><Relationship Id="rId834" Type="http://schemas.openxmlformats.org/officeDocument/2006/relationships/hyperlink" Target="http://www.psypokes.com/dex/psydex/371/stats" TargetMode="External"/><Relationship Id="rId876" Type="http://schemas.openxmlformats.org/officeDocument/2006/relationships/hyperlink" Target="http://www.psypokes.com/dex/psydex/433/stats" TargetMode="External"/><Relationship Id="rId19" Type="http://schemas.openxmlformats.org/officeDocument/2006/relationships/hyperlink" Target="http://www.psypokes.com/dex/psydex/244/stats" TargetMode="External"/><Relationship Id="rId224" Type="http://schemas.openxmlformats.org/officeDocument/2006/relationships/hyperlink" Target="http://www.psypokes.com/dex/psydex/437/stats" TargetMode="External"/><Relationship Id="rId266" Type="http://schemas.openxmlformats.org/officeDocument/2006/relationships/hyperlink" Target="http://www.psypokes.com/dex/psydex/434/stats" TargetMode="External"/><Relationship Id="rId431" Type="http://schemas.openxmlformats.org/officeDocument/2006/relationships/hyperlink" Target="http://www.psypokes.com/dex/psydex/374/stats" TargetMode="External"/><Relationship Id="rId473" Type="http://schemas.openxmlformats.org/officeDocument/2006/relationships/hyperlink" Target="http://www.psypokes.com/dex/psydex/138/stats" TargetMode="External"/><Relationship Id="rId529" Type="http://schemas.openxmlformats.org/officeDocument/2006/relationships/hyperlink" Target="http://www.psypokes.com/dex/psydex/121/stats" TargetMode="External"/><Relationship Id="rId680" Type="http://schemas.openxmlformats.org/officeDocument/2006/relationships/hyperlink" Target="http://www.psypokes.com/dex/psydex/481/stats" TargetMode="External"/><Relationship Id="rId736" Type="http://schemas.openxmlformats.org/officeDocument/2006/relationships/hyperlink" Target="http://www.psypokes.com/dex/psydex/295/stats" TargetMode="External"/><Relationship Id="rId901" Type="http://schemas.openxmlformats.org/officeDocument/2006/relationships/hyperlink" Target="http://www.psypokes.com/dex/psydex/069/stats" TargetMode="External"/><Relationship Id="rId30" Type="http://schemas.openxmlformats.org/officeDocument/2006/relationships/hyperlink" Target="http://www.psypokes.com/dex/psydex/250/stats" TargetMode="External"/><Relationship Id="rId126" Type="http://schemas.openxmlformats.org/officeDocument/2006/relationships/hyperlink" Target="http://www.psypokes.com/dex/psydex/272/stats" TargetMode="External"/><Relationship Id="rId168" Type="http://schemas.openxmlformats.org/officeDocument/2006/relationships/hyperlink" Target="http://www.psypokes.com/dex/psydex/208/stats" TargetMode="External"/><Relationship Id="rId333" Type="http://schemas.openxmlformats.org/officeDocument/2006/relationships/hyperlink" Target="http://www.psypokes.com/dex/psydex/075/stats" TargetMode="External"/><Relationship Id="rId540" Type="http://schemas.openxmlformats.org/officeDocument/2006/relationships/hyperlink" Target="http://www.psypokes.com/dex/psydex/125/stats" TargetMode="External"/><Relationship Id="rId778" Type="http://schemas.openxmlformats.org/officeDocument/2006/relationships/hyperlink" Target="http://www.psypokes.com/dex/psydex/058/stats" TargetMode="External"/><Relationship Id="rId943" Type="http://schemas.openxmlformats.org/officeDocument/2006/relationships/hyperlink" Target="http://www.psypokes.com/dex/psydex/322/stats" TargetMode="External"/><Relationship Id="rId985" Type="http://schemas.openxmlformats.org/officeDocument/2006/relationships/hyperlink" Target="http://www.psypokes.com/dex/psydex/296/stats" TargetMode="External"/><Relationship Id="rId72" Type="http://schemas.openxmlformats.org/officeDocument/2006/relationships/hyperlink" Target="http://www.psypokes.com/dex/psydex/197/stats" TargetMode="External"/><Relationship Id="rId375" Type="http://schemas.openxmlformats.org/officeDocument/2006/relationships/hyperlink" Target="http://www.psypokes.com/dex/psydex/204/stats" TargetMode="External"/><Relationship Id="rId582" Type="http://schemas.openxmlformats.org/officeDocument/2006/relationships/hyperlink" Target="http://www.psypokes.com/dex/psydex/124/stats" TargetMode="External"/><Relationship Id="rId638" Type="http://schemas.openxmlformats.org/officeDocument/2006/relationships/hyperlink" Target="http://www.psypokes.com/dex/psydex/207/stats" TargetMode="External"/><Relationship Id="rId803" Type="http://schemas.openxmlformats.org/officeDocument/2006/relationships/hyperlink" Target="http://www.psypokes.com/dex/psydex/409/stats" TargetMode="External"/><Relationship Id="rId845" Type="http://schemas.openxmlformats.org/officeDocument/2006/relationships/hyperlink" Target="http://www.psypokes.com/dex/psydex/463/stats" TargetMode="External"/><Relationship Id="rId3" Type="http://schemas.openxmlformats.org/officeDocument/2006/relationships/hyperlink" Target="http://www.psypokes.com/dex/psydex/202/stats" TargetMode="External"/><Relationship Id="rId235" Type="http://schemas.openxmlformats.org/officeDocument/2006/relationships/hyperlink" Target="http://www.psypokes.com/dex/psydex/471/stats" TargetMode="External"/><Relationship Id="rId277" Type="http://schemas.openxmlformats.org/officeDocument/2006/relationships/hyperlink" Target="http://www.psypokes.com/dex/psydex/256/stats" TargetMode="External"/><Relationship Id="rId400" Type="http://schemas.openxmlformats.org/officeDocument/2006/relationships/hyperlink" Target="http://www.psypokes.com/dex/psydex/347/stats" TargetMode="External"/><Relationship Id="rId442" Type="http://schemas.openxmlformats.org/officeDocument/2006/relationships/hyperlink" Target="http://www.psypokes.com/dex/psydex/052/stats" TargetMode="External"/><Relationship Id="rId484" Type="http://schemas.openxmlformats.org/officeDocument/2006/relationships/hyperlink" Target="http://www.psypokes.com/dex/psydex/092/stats" TargetMode="External"/><Relationship Id="rId705" Type="http://schemas.openxmlformats.org/officeDocument/2006/relationships/hyperlink" Target="http://www.psypokes.com/dex/psydex/017/stats" TargetMode="External"/><Relationship Id="rId887" Type="http://schemas.openxmlformats.org/officeDocument/2006/relationships/hyperlink" Target="http://www.psypokes.com/dex/psydex/086/stats" TargetMode="External"/><Relationship Id="rId137" Type="http://schemas.openxmlformats.org/officeDocument/2006/relationships/hyperlink" Target="http://www.psypokes.com/dex/psydex/119/stats" TargetMode="External"/><Relationship Id="rId302" Type="http://schemas.openxmlformats.org/officeDocument/2006/relationships/hyperlink" Target="http://www.psypokes.com/dex/psydex/279/stats" TargetMode="External"/><Relationship Id="rId344" Type="http://schemas.openxmlformats.org/officeDocument/2006/relationships/hyperlink" Target="http://www.psypokes.com/dex/psydex/215/stats" TargetMode="External"/><Relationship Id="rId691" Type="http://schemas.openxmlformats.org/officeDocument/2006/relationships/hyperlink" Target="http://www.psypokes.com/dex/psydex/107/stats" TargetMode="External"/><Relationship Id="rId747" Type="http://schemas.openxmlformats.org/officeDocument/2006/relationships/hyperlink" Target="http://www.psypokes.com/dex/psydex/358/stats" TargetMode="External"/><Relationship Id="rId789" Type="http://schemas.openxmlformats.org/officeDocument/2006/relationships/hyperlink" Target="http://www.psypokes.com/dex/psydex/233/stats" TargetMode="External"/><Relationship Id="rId912" Type="http://schemas.openxmlformats.org/officeDocument/2006/relationships/hyperlink" Target="http://www.psypokes.com/dex/psydex/231/stats" TargetMode="External"/><Relationship Id="rId954" Type="http://schemas.openxmlformats.org/officeDocument/2006/relationships/hyperlink" Target="http://www.psypokes.com/dex/psydex/449/stats" TargetMode="External"/><Relationship Id="rId996" Type="http://schemas.openxmlformats.org/officeDocument/2006/relationships/hyperlink" Target="http://www.psypokes.com/dex/psydex/218/stats" TargetMode="External"/><Relationship Id="rId41" Type="http://schemas.openxmlformats.org/officeDocument/2006/relationships/hyperlink" Target="http://www.psypokes.com/dex/psydex/483/stats" TargetMode="External"/><Relationship Id="rId83" Type="http://schemas.openxmlformats.org/officeDocument/2006/relationships/hyperlink" Target="http://www.psypokes.com/dex/psydex/210/stats" TargetMode="External"/><Relationship Id="rId179" Type="http://schemas.openxmlformats.org/officeDocument/2006/relationships/hyperlink" Target="http://www.psypokes.com/dex/psydex/432/stats" TargetMode="External"/><Relationship Id="rId386" Type="http://schemas.openxmlformats.org/officeDocument/2006/relationships/hyperlink" Target="http://www.psypokes.com/dex/psydex/027/stats" TargetMode="External"/><Relationship Id="rId551" Type="http://schemas.openxmlformats.org/officeDocument/2006/relationships/hyperlink" Target="http://www.psypokes.com/dex/psydex/244/stats" TargetMode="External"/><Relationship Id="rId593" Type="http://schemas.openxmlformats.org/officeDocument/2006/relationships/hyperlink" Target="http://www.psypokes.com/dex/psydex/469/stats" TargetMode="External"/><Relationship Id="rId607" Type="http://schemas.openxmlformats.org/officeDocument/2006/relationships/hyperlink" Target="http://www.psypokes.com/dex/psydex/383/stats" TargetMode="External"/><Relationship Id="rId649" Type="http://schemas.openxmlformats.org/officeDocument/2006/relationships/hyperlink" Target="http://www.psypokes.com/dex/psydex/234/stats" TargetMode="External"/><Relationship Id="rId814" Type="http://schemas.openxmlformats.org/officeDocument/2006/relationships/hyperlink" Target="http://www.psypokes.com/dex/psydex/342/stats" TargetMode="External"/><Relationship Id="rId856" Type="http://schemas.openxmlformats.org/officeDocument/2006/relationships/hyperlink" Target="http://www.psypokes.com/dex/psydex/377/stats" TargetMode="External"/><Relationship Id="rId190" Type="http://schemas.openxmlformats.org/officeDocument/2006/relationships/hyperlink" Target="http://www.psypokes.com/dex/psydex/180/stats" TargetMode="External"/><Relationship Id="rId204" Type="http://schemas.openxmlformats.org/officeDocument/2006/relationships/hyperlink" Target="http://www.psypokes.com/dex/psydex/030/stats" TargetMode="External"/><Relationship Id="rId246" Type="http://schemas.openxmlformats.org/officeDocument/2006/relationships/hyperlink" Target="http://www.psypokes.com/dex/psydex/061/stats" TargetMode="External"/><Relationship Id="rId288" Type="http://schemas.openxmlformats.org/officeDocument/2006/relationships/hyperlink" Target="http://www.psypokes.com/dex/psydex/352/stats" TargetMode="External"/><Relationship Id="rId411" Type="http://schemas.openxmlformats.org/officeDocument/2006/relationships/hyperlink" Target="http://www.psypokes.com/dex/psydex/118/stats" TargetMode="External"/><Relationship Id="rId453" Type="http://schemas.openxmlformats.org/officeDocument/2006/relationships/hyperlink" Target="http://www.psypokes.com/dex/psydex/396/stats" TargetMode="External"/><Relationship Id="rId509" Type="http://schemas.openxmlformats.org/officeDocument/2006/relationships/hyperlink" Target="http://www.psypokes.com/dex/psydex/386_attack/stats" TargetMode="External"/><Relationship Id="rId660" Type="http://schemas.openxmlformats.org/officeDocument/2006/relationships/hyperlink" Target="http://www.psypokes.com/dex/psydex/130/stats" TargetMode="External"/><Relationship Id="rId898" Type="http://schemas.openxmlformats.org/officeDocument/2006/relationships/hyperlink" Target="http://www.psypokes.com/dex/psydex/246/stats" TargetMode="External"/><Relationship Id="rId106" Type="http://schemas.openxmlformats.org/officeDocument/2006/relationships/hyperlink" Target="http://www.psypokes.com/dex/psydex/474/stats" TargetMode="External"/><Relationship Id="rId313" Type="http://schemas.openxmlformats.org/officeDocument/2006/relationships/hyperlink" Target="http://www.psypokes.com/dex/psydex/121/stats" TargetMode="External"/><Relationship Id="rId495" Type="http://schemas.openxmlformats.org/officeDocument/2006/relationships/hyperlink" Target="http://www.psypokes.com/dex/psydex/280/stats" TargetMode="External"/><Relationship Id="rId716" Type="http://schemas.openxmlformats.org/officeDocument/2006/relationships/hyperlink" Target="http://www.psypokes.com/dex/psydex/272/stats" TargetMode="External"/><Relationship Id="rId758" Type="http://schemas.openxmlformats.org/officeDocument/2006/relationships/hyperlink" Target="http://www.psypokes.com/dex/psydex/315/stats" TargetMode="External"/><Relationship Id="rId923" Type="http://schemas.openxmlformats.org/officeDocument/2006/relationships/hyperlink" Target="http://www.psypokes.com/dex/psydex/216/stats" TargetMode="External"/><Relationship Id="rId965" Type="http://schemas.openxmlformats.org/officeDocument/2006/relationships/hyperlink" Target="http://www.psypokes.com/dex/psydex/299/stats" TargetMode="External"/><Relationship Id="rId10" Type="http://schemas.openxmlformats.org/officeDocument/2006/relationships/hyperlink" Target="http://www.psypokes.com/dex/psydex/297/stats" TargetMode="External"/><Relationship Id="rId52" Type="http://schemas.openxmlformats.org/officeDocument/2006/relationships/hyperlink" Target="http://www.psypokes.com/dex/psydex/369/stats" TargetMode="External"/><Relationship Id="rId94" Type="http://schemas.openxmlformats.org/officeDocument/2006/relationships/hyperlink" Target="http://www.psypokes.com/dex/psydex/364/stats" TargetMode="External"/><Relationship Id="rId148" Type="http://schemas.openxmlformats.org/officeDocument/2006/relationships/hyperlink" Target="http://www.psypokes.com/dex/psydex/441/stats" TargetMode="External"/><Relationship Id="rId355" Type="http://schemas.openxmlformats.org/officeDocument/2006/relationships/hyperlink" Target="http://www.psypokes.com/dex/psydex/438/stats" TargetMode="External"/><Relationship Id="rId397" Type="http://schemas.openxmlformats.org/officeDocument/2006/relationships/hyperlink" Target="http://www.psypokes.com/dex/psydex/132/stats" TargetMode="External"/><Relationship Id="rId520" Type="http://schemas.openxmlformats.org/officeDocument/2006/relationships/hyperlink" Target="http://www.psypokes.com/dex/psydex/493/stats" TargetMode="External"/><Relationship Id="rId562" Type="http://schemas.openxmlformats.org/officeDocument/2006/relationships/hyperlink" Target="http://www.psypokes.com/dex/psydex/486/stats" TargetMode="External"/><Relationship Id="rId618" Type="http://schemas.openxmlformats.org/officeDocument/2006/relationships/hyperlink" Target="http://www.psypokes.com/dex/psydex/077/stats" TargetMode="External"/><Relationship Id="rId825" Type="http://schemas.openxmlformats.org/officeDocument/2006/relationships/hyperlink" Target="http://www.psypokes.com/dex/psydex/217/stats" TargetMode="External"/><Relationship Id="rId215" Type="http://schemas.openxmlformats.org/officeDocument/2006/relationships/hyperlink" Target="http://www.psypokes.com/dex/psydex/324/stats" TargetMode="External"/><Relationship Id="rId257" Type="http://schemas.openxmlformats.org/officeDocument/2006/relationships/hyperlink" Target="http://www.psypokes.com/dex/psydex/110/stats" TargetMode="External"/><Relationship Id="rId422" Type="http://schemas.openxmlformats.org/officeDocument/2006/relationships/hyperlink" Target="http://www.psypokes.com/dex/psydex/328/stats" TargetMode="External"/><Relationship Id="rId464" Type="http://schemas.openxmlformats.org/officeDocument/2006/relationships/hyperlink" Target="http://www.psypokes.com/dex/psydex/281/stats" TargetMode="External"/><Relationship Id="rId867" Type="http://schemas.openxmlformats.org/officeDocument/2006/relationships/hyperlink" Target="http://www.psypokes.com/dex/psydex/132/stats" TargetMode="External"/><Relationship Id="rId1010" Type="http://schemas.openxmlformats.org/officeDocument/2006/relationships/hyperlink" Target="http://www.psypokes.com/dex/psydex/213/stats" TargetMode="External"/><Relationship Id="rId299" Type="http://schemas.openxmlformats.org/officeDocument/2006/relationships/hyperlink" Target="http://www.psypokes.com/dex/psydex/322/stats" TargetMode="External"/><Relationship Id="rId727" Type="http://schemas.openxmlformats.org/officeDocument/2006/relationships/hyperlink" Target="http://www.psypokes.com/dex/psydex/186/stats" TargetMode="External"/><Relationship Id="rId934" Type="http://schemas.openxmlformats.org/officeDocument/2006/relationships/hyperlink" Target="http://www.psypokes.com/dex/psydex/035/stats" TargetMode="External"/><Relationship Id="rId63" Type="http://schemas.openxmlformats.org/officeDocument/2006/relationships/hyperlink" Target="http://www.psypokes.com/dex/psydex/103/stats" TargetMode="External"/><Relationship Id="rId159" Type="http://schemas.openxmlformats.org/officeDocument/2006/relationships/hyperlink" Target="http://www.psypokes.com/dex/psydex/472/stats" TargetMode="External"/><Relationship Id="rId366" Type="http://schemas.openxmlformats.org/officeDocument/2006/relationships/hyperlink" Target="http://www.psypokes.com/dex/psydex/107/stats" TargetMode="External"/><Relationship Id="rId573" Type="http://schemas.openxmlformats.org/officeDocument/2006/relationships/hyperlink" Target="http://www.psypokes.com/dex/psydex/059/stats" TargetMode="External"/><Relationship Id="rId780" Type="http://schemas.openxmlformats.org/officeDocument/2006/relationships/hyperlink" Target="http://www.psypokes.com/dex/psydex/002/stats" TargetMode="External"/><Relationship Id="rId226" Type="http://schemas.openxmlformats.org/officeDocument/2006/relationships/hyperlink" Target="http://www.psypokes.com/dex/psydex/345/stats" TargetMode="External"/><Relationship Id="rId433" Type="http://schemas.openxmlformats.org/officeDocument/2006/relationships/hyperlink" Target="http://www.psypokes.com/dex/psydex/412/stats" TargetMode="External"/><Relationship Id="rId878" Type="http://schemas.openxmlformats.org/officeDocument/2006/relationships/hyperlink" Target="http://www.psypokes.com/dex/psydex/477/stats" TargetMode="External"/><Relationship Id="rId640" Type="http://schemas.openxmlformats.org/officeDocument/2006/relationships/hyperlink" Target="http://www.psypokes.com/dex/psydex/214/stats" TargetMode="External"/><Relationship Id="rId738" Type="http://schemas.openxmlformats.org/officeDocument/2006/relationships/hyperlink" Target="http://www.psypokes.com/dex/psydex/170/stats" TargetMode="External"/><Relationship Id="rId945" Type="http://schemas.openxmlformats.org/officeDocument/2006/relationships/hyperlink" Target="http://www.psypokes.com/dex/psydex/261/stats" TargetMode="External"/><Relationship Id="rId74" Type="http://schemas.openxmlformats.org/officeDocument/2006/relationships/hyperlink" Target="http://www.psypokes.com/dex/psydex/149/stats" TargetMode="External"/><Relationship Id="rId377" Type="http://schemas.openxmlformats.org/officeDocument/2006/relationships/hyperlink" Target="http://www.psypokes.com/dex/psydex/054/stats" TargetMode="External"/><Relationship Id="rId500" Type="http://schemas.openxmlformats.org/officeDocument/2006/relationships/hyperlink" Target="http://www.psypokes.com/dex/psydex/129/stats" TargetMode="External"/><Relationship Id="rId584" Type="http://schemas.openxmlformats.org/officeDocument/2006/relationships/hyperlink" Target="http://www.psypokes.com/dex/psydex/312/stats" TargetMode="External"/><Relationship Id="rId805" Type="http://schemas.openxmlformats.org/officeDocument/2006/relationships/hyperlink" Target="http://www.psypokes.com/dex/psydex/030/stats" TargetMode="External"/><Relationship Id="rId5" Type="http://schemas.openxmlformats.org/officeDocument/2006/relationships/hyperlink" Target="http://www.psypokes.com/dex/psydex/143/stats" TargetMode="External"/><Relationship Id="rId237" Type="http://schemas.openxmlformats.org/officeDocument/2006/relationships/hyperlink" Target="http://www.psypokes.com/dex/psydex/314/stats" TargetMode="External"/><Relationship Id="rId791" Type="http://schemas.openxmlformats.org/officeDocument/2006/relationships/hyperlink" Target="http://www.psypokes.com/dex/psydex/327/stats" TargetMode="External"/><Relationship Id="rId889" Type="http://schemas.openxmlformats.org/officeDocument/2006/relationships/hyperlink" Target="http://www.psypokes.com/dex/psydex/353/stats" TargetMode="External"/><Relationship Id="rId444" Type="http://schemas.openxmlformats.org/officeDocument/2006/relationships/hyperlink" Target="http://www.psypokes.com/dex/psydex/177/stats" TargetMode="External"/><Relationship Id="rId651" Type="http://schemas.openxmlformats.org/officeDocument/2006/relationships/hyperlink" Target="http://www.psypokes.com/dex/psydex/245/stats" TargetMode="External"/><Relationship Id="rId749" Type="http://schemas.openxmlformats.org/officeDocument/2006/relationships/hyperlink" Target="http://www.psypokes.com/dex/psydex/269/stats" TargetMode="External"/><Relationship Id="rId290" Type="http://schemas.openxmlformats.org/officeDocument/2006/relationships/hyperlink" Target="http://www.psypokes.com/dex/psydex/271/stats" TargetMode="External"/><Relationship Id="rId304" Type="http://schemas.openxmlformats.org/officeDocument/2006/relationships/hyperlink" Target="http://www.psypokes.com/dex/psydex/476/stats" TargetMode="External"/><Relationship Id="rId388" Type="http://schemas.openxmlformats.org/officeDocument/2006/relationships/hyperlink" Target="http://www.psypokes.com/dex/psydex/300/stats" TargetMode="External"/><Relationship Id="rId511" Type="http://schemas.openxmlformats.org/officeDocument/2006/relationships/hyperlink" Target="http://www.psypokes.com/dex/psydex/142/stats" TargetMode="External"/><Relationship Id="rId609" Type="http://schemas.openxmlformats.org/officeDocument/2006/relationships/hyperlink" Target="http://www.psypokes.com/dex/psydex/115/stats" TargetMode="External"/><Relationship Id="rId956" Type="http://schemas.openxmlformats.org/officeDocument/2006/relationships/hyperlink" Target="http://www.psypokes.com/dex/psydex/387/stats" TargetMode="External"/><Relationship Id="rId85" Type="http://schemas.openxmlformats.org/officeDocument/2006/relationships/hyperlink" Target="http://www.psypokes.com/dex/psydex/108/stats" TargetMode="External"/><Relationship Id="rId150" Type="http://schemas.openxmlformats.org/officeDocument/2006/relationships/hyperlink" Target="http://www.psypokes.com/dex/psydex/422/stats" TargetMode="External"/><Relationship Id="rId595" Type="http://schemas.openxmlformats.org/officeDocument/2006/relationships/hyperlink" Target="http://www.psypokes.com/dex/psydex/441/stats" TargetMode="External"/><Relationship Id="rId816" Type="http://schemas.openxmlformats.org/officeDocument/2006/relationships/hyperlink" Target="http://www.psypokes.com/dex/psydex/023/stats" TargetMode="External"/><Relationship Id="rId1001" Type="http://schemas.openxmlformats.org/officeDocument/2006/relationships/hyperlink" Target="http://www.psypokes.com/dex/psydex/173/stats" TargetMode="External"/><Relationship Id="rId248" Type="http://schemas.openxmlformats.org/officeDocument/2006/relationships/hyperlink" Target="http://www.psypokes.com/dex/psydex/057/stats" TargetMode="External"/><Relationship Id="rId455" Type="http://schemas.openxmlformats.org/officeDocument/2006/relationships/hyperlink" Target="http://www.psypokes.com/dex/psydex/276/stats" TargetMode="External"/><Relationship Id="rId662" Type="http://schemas.openxmlformats.org/officeDocument/2006/relationships/hyperlink" Target="http://www.psypokes.com/dex/psydex/391/stats" TargetMode="External"/><Relationship Id="rId12" Type="http://schemas.openxmlformats.org/officeDocument/2006/relationships/hyperlink" Target="http://www.psypokes.com/dex/psydex/446/stats" TargetMode="External"/><Relationship Id="rId108" Type="http://schemas.openxmlformats.org/officeDocument/2006/relationships/hyperlink" Target="http://www.psypokes.com/dex/psydex/398/stats" TargetMode="External"/><Relationship Id="rId315" Type="http://schemas.openxmlformats.org/officeDocument/2006/relationships/hyperlink" Target="http://www.psypokes.com/dex/psydex/216/stats" TargetMode="External"/><Relationship Id="rId522" Type="http://schemas.openxmlformats.org/officeDocument/2006/relationships/hyperlink" Target="http://www.psypokes.com/dex/psydex/254/stats" TargetMode="External"/><Relationship Id="rId967" Type="http://schemas.openxmlformats.org/officeDocument/2006/relationships/hyperlink" Target="http://www.psypokes.com/dex/psydex/047/stats" TargetMode="External"/><Relationship Id="rId96" Type="http://schemas.openxmlformats.org/officeDocument/2006/relationships/hyperlink" Target="http://www.psypokes.com/dex/psydex/079/stats" TargetMode="External"/><Relationship Id="rId161" Type="http://schemas.openxmlformats.org/officeDocument/2006/relationships/hyperlink" Target="http://www.psypokes.com/dex/psydex/388/stats" TargetMode="External"/><Relationship Id="rId399" Type="http://schemas.openxmlformats.org/officeDocument/2006/relationships/hyperlink" Target="http://www.psypokes.com/dex/psydex/032/stats" TargetMode="External"/><Relationship Id="rId827" Type="http://schemas.openxmlformats.org/officeDocument/2006/relationships/hyperlink" Target="http://www.psypokes.com/dex/psydex/041/stats" TargetMode="External"/><Relationship Id="rId259" Type="http://schemas.openxmlformats.org/officeDocument/2006/relationships/hyperlink" Target="http://www.psypokes.com/dex/psydex/193/stats" TargetMode="External"/><Relationship Id="rId466" Type="http://schemas.openxmlformats.org/officeDocument/2006/relationships/hyperlink" Target="http://www.psypokes.com/dex/psydex/263/stats" TargetMode="External"/><Relationship Id="rId673" Type="http://schemas.openxmlformats.org/officeDocument/2006/relationships/hyperlink" Target="http://www.psypokes.com/dex/psydex/362/stats" TargetMode="External"/><Relationship Id="rId880" Type="http://schemas.openxmlformats.org/officeDocument/2006/relationships/hyperlink" Target="http://www.psypokes.com/dex/psydex/076/stats" TargetMode="External"/><Relationship Id="rId23" Type="http://schemas.openxmlformats.org/officeDocument/2006/relationships/hyperlink" Target="http://www.psypokes.com/dex/psydex/463/stats" TargetMode="External"/><Relationship Id="rId119" Type="http://schemas.openxmlformats.org/officeDocument/2006/relationships/hyperlink" Target="http://www.psypokes.com/dex/psydex/055/stats" TargetMode="External"/><Relationship Id="rId326" Type="http://schemas.openxmlformats.org/officeDocument/2006/relationships/hyperlink" Target="http://www.psypokes.com/dex/psydex/190/stats" TargetMode="External"/><Relationship Id="rId533" Type="http://schemas.openxmlformats.org/officeDocument/2006/relationships/hyperlink" Target="http://www.psypokes.com/dex/psydex/094/stats" TargetMode="External"/><Relationship Id="rId978" Type="http://schemas.openxmlformats.org/officeDocument/2006/relationships/hyperlink" Target="http://www.psypokes.com/dex/psydex/192/stats" TargetMode="External"/><Relationship Id="rId740" Type="http://schemas.openxmlformats.org/officeDocument/2006/relationships/hyperlink" Target="http://www.psypokes.com/dex/psydex/171/stats" TargetMode="External"/><Relationship Id="rId838" Type="http://schemas.openxmlformats.org/officeDocument/2006/relationships/hyperlink" Target="http://www.psypokes.com/dex/psydex/232/stats" TargetMode="External"/><Relationship Id="rId172" Type="http://schemas.openxmlformats.org/officeDocument/2006/relationships/hyperlink" Target="http://www.psypokes.com/dex/psydex/045/stats" TargetMode="External"/><Relationship Id="rId477" Type="http://schemas.openxmlformats.org/officeDocument/2006/relationships/hyperlink" Target="http://www.psypokes.com/dex/psydex/261/stats" TargetMode="External"/><Relationship Id="rId600" Type="http://schemas.openxmlformats.org/officeDocument/2006/relationships/hyperlink" Target="http://www.psypokes.com/dex/psydex/063/stats" TargetMode="External"/><Relationship Id="rId684" Type="http://schemas.openxmlformats.org/officeDocument/2006/relationships/hyperlink" Target="http://www.psypokes.com/dex/psydex/188/stats" TargetMode="External"/><Relationship Id="rId337" Type="http://schemas.openxmlformats.org/officeDocument/2006/relationships/hyperlink" Target="http://www.psypokes.com/dex/psydex/166/stats" TargetMode="External"/><Relationship Id="rId891" Type="http://schemas.openxmlformats.org/officeDocument/2006/relationships/hyperlink" Target="http://www.psypokes.com/dex/psydex/048/stats" TargetMode="External"/><Relationship Id="rId905" Type="http://schemas.openxmlformats.org/officeDocument/2006/relationships/hyperlink" Target="http://www.psypokes.com/dex/psydex/044/stats" TargetMode="External"/><Relationship Id="rId989" Type="http://schemas.openxmlformats.org/officeDocument/2006/relationships/hyperlink" Target="http://www.psypokes.com/dex/psydex/436/stats" TargetMode="External"/><Relationship Id="rId34" Type="http://schemas.openxmlformats.org/officeDocument/2006/relationships/hyperlink" Target="http://www.psypokes.com/dex/psydex/089/stats" TargetMode="External"/><Relationship Id="rId544" Type="http://schemas.openxmlformats.org/officeDocument/2006/relationships/hyperlink" Target="http://www.psypokes.com/dex/psydex/429/stats" TargetMode="External"/><Relationship Id="rId751" Type="http://schemas.openxmlformats.org/officeDocument/2006/relationships/hyperlink" Target="http://www.psypokes.com/dex/psydex/136/stats" TargetMode="External"/><Relationship Id="rId849" Type="http://schemas.openxmlformats.org/officeDocument/2006/relationships/hyperlink" Target="http://www.psypokes.com/dex/psydex/303/stats" TargetMode="External"/><Relationship Id="rId183" Type="http://schemas.openxmlformats.org/officeDocument/2006/relationships/hyperlink" Target="http://www.psypokes.com/dex/psydex/323/stats" TargetMode="External"/><Relationship Id="rId390" Type="http://schemas.openxmlformats.org/officeDocument/2006/relationships/hyperlink" Target="http://www.psypokes.com/dex/psydex/442/stats" TargetMode="External"/><Relationship Id="rId404" Type="http://schemas.openxmlformats.org/officeDocument/2006/relationships/hyperlink" Target="http://www.psypokes.com/dex/psydex/010/stats" TargetMode="External"/><Relationship Id="rId611" Type="http://schemas.openxmlformats.org/officeDocument/2006/relationships/hyperlink" Target="http://www.psypokes.com/dex/psydex/448/stats" TargetMode="External"/><Relationship Id="rId250" Type="http://schemas.openxmlformats.org/officeDocument/2006/relationships/hyperlink" Target="http://www.psypokes.com/dex/psydex/078/stats" TargetMode="External"/><Relationship Id="rId488" Type="http://schemas.openxmlformats.org/officeDocument/2006/relationships/hyperlink" Target="http://www.psypokes.com/dex/psydex/307/stats" TargetMode="External"/><Relationship Id="rId695" Type="http://schemas.openxmlformats.org/officeDocument/2006/relationships/hyperlink" Target="http://www.psypokes.com/dex/psydex/015/stats" TargetMode="External"/><Relationship Id="rId709" Type="http://schemas.openxmlformats.org/officeDocument/2006/relationships/hyperlink" Target="http://www.psypokes.com/dex/psydex/091/stats" TargetMode="External"/><Relationship Id="rId916" Type="http://schemas.openxmlformats.org/officeDocument/2006/relationships/hyperlink" Target="http://www.psypokes.com/dex/psydex/280/stats" TargetMode="External"/><Relationship Id="rId45" Type="http://schemas.openxmlformats.org/officeDocument/2006/relationships/hyperlink" Target="http://www.psypokes.com/dex/psydex/430/stats" TargetMode="External"/><Relationship Id="rId110" Type="http://schemas.openxmlformats.org/officeDocument/2006/relationships/hyperlink" Target="http://www.psypokes.com/dex/psydex/395/stats" TargetMode="External"/><Relationship Id="rId348" Type="http://schemas.openxmlformats.org/officeDocument/2006/relationships/hyperlink" Target="http://www.psypokes.com/dex/psydex/194/stats" TargetMode="External"/><Relationship Id="rId555" Type="http://schemas.openxmlformats.org/officeDocument/2006/relationships/hyperlink" Target="http://www.psypokes.com/dex/psydex/264/stats" TargetMode="External"/><Relationship Id="rId762" Type="http://schemas.openxmlformats.org/officeDocument/2006/relationships/hyperlink" Target="http://www.psypokes.com/dex/psydex/451/stats" TargetMode="External"/><Relationship Id="rId194" Type="http://schemas.openxmlformats.org/officeDocument/2006/relationships/hyperlink" Target="http://www.psypokes.com/dex/psydex/448/stats" TargetMode="External"/><Relationship Id="rId208" Type="http://schemas.openxmlformats.org/officeDocument/2006/relationships/hyperlink" Target="http://www.psypokes.com/dex/psydex/254/stats" TargetMode="External"/><Relationship Id="rId415" Type="http://schemas.openxmlformats.org/officeDocument/2006/relationships/hyperlink" Target="http://www.psypokes.com/dex/psydex/240/stats" TargetMode="External"/><Relationship Id="rId622" Type="http://schemas.openxmlformats.org/officeDocument/2006/relationships/hyperlink" Target="http://www.psypokes.com/dex/psydex/288/stats" TargetMode="External"/><Relationship Id="rId261" Type="http://schemas.openxmlformats.org/officeDocument/2006/relationships/hyperlink" Target="http://www.psypokes.com/dex/psydex/391/stats" TargetMode="External"/><Relationship Id="rId499" Type="http://schemas.openxmlformats.org/officeDocument/2006/relationships/hyperlink" Target="http://www.psypokes.com/dex/psydex/349/stats" TargetMode="External"/><Relationship Id="rId927" Type="http://schemas.openxmlformats.org/officeDocument/2006/relationships/hyperlink" Target="http://www.psypokes.com/dex/psydex/412/stats" TargetMode="External"/><Relationship Id="rId56" Type="http://schemas.openxmlformats.org/officeDocument/2006/relationships/hyperlink" Target="http://www.psypokes.com/dex/psydex/317/stats" TargetMode="External"/><Relationship Id="rId359" Type="http://schemas.openxmlformats.org/officeDocument/2006/relationships/hyperlink" Target="http://www.psypokes.com/dex/psydex/091/stats" TargetMode="External"/><Relationship Id="rId566" Type="http://schemas.openxmlformats.org/officeDocument/2006/relationships/hyperlink" Target="http://www.psypokes.com/dex/psydex/398/stats" TargetMode="External"/><Relationship Id="rId773" Type="http://schemas.openxmlformats.org/officeDocument/2006/relationships/hyperlink" Target="http://www.psypokes.com/dex/psydex/339/stats" TargetMode="External"/><Relationship Id="rId121" Type="http://schemas.openxmlformats.org/officeDocument/2006/relationships/hyperlink" Target="http://www.psypokes.com/dex/psydex/088/stats" TargetMode="External"/><Relationship Id="rId219" Type="http://schemas.openxmlformats.org/officeDocument/2006/relationships/hyperlink" Target="http://www.psypokes.com/dex/psydex/457/stats" TargetMode="External"/><Relationship Id="rId426" Type="http://schemas.openxmlformats.org/officeDocument/2006/relationships/hyperlink" Target="http://www.psypokes.com/dex/psydex/007/stats" TargetMode="External"/><Relationship Id="rId633" Type="http://schemas.openxmlformats.org/officeDocument/2006/relationships/hyperlink" Target="http://www.psypokes.com/dex/psydex/427/stats" TargetMode="External"/><Relationship Id="rId980" Type="http://schemas.openxmlformats.org/officeDocument/2006/relationships/hyperlink" Target="http://www.psypokes.com/dex/psydex/293/stats" TargetMode="External"/><Relationship Id="rId840" Type="http://schemas.openxmlformats.org/officeDocument/2006/relationships/hyperlink" Target="http://www.psypokes.com/dex/psydex/297/stats" TargetMode="External"/><Relationship Id="rId938" Type="http://schemas.openxmlformats.org/officeDocument/2006/relationships/hyperlink" Target="http://www.psypokes.com/dex/psydex/075/stats" TargetMode="External"/><Relationship Id="rId67" Type="http://schemas.openxmlformats.org/officeDocument/2006/relationships/hyperlink" Target="http://www.psypokes.com/dex/psydex/195/stats" TargetMode="External"/><Relationship Id="rId272" Type="http://schemas.openxmlformats.org/officeDocument/2006/relationships/hyperlink" Target="http://www.psypokes.com/dex/psydex/153/stats" TargetMode="External"/><Relationship Id="rId577" Type="http://schemas.openxmlformats.org/officeDocument/2006/relationships/hyperlink" Target="http://www.psypokes.com/dex/psydex/239/stats" TargetMode="External"/><Relationship Id="rId700" Type="http://schemas.openxmlformats.org/officeDocument/2006/relationships/hyperlink" Target="http://www.psypokes.com/dex/psydex/235/stats" TargetMode="External"/><Relationship Id="rId132" Type="http://schemas.openxmlformats.org/officeDocument/2006/relationships/hyperlink" Target="http://www.psypokes.com/dex/psydex/489/stats" TargetMode="External"/><Relationship Id="rId784" Type="http://schemas.openxmlformats.org/officeDocument/2006/relationships/hyperlink" Target="http://www.psypokes.com/dex/psydex/284/stats" TargetMode="External"/><Relationship Id="rId991" Type="http://schemas.openxmlformats.org/officeDocument/2006/relationships/hyperlink" Target="http://www.psypokes.com/dex/psydex/360/stats" TargetMode="External"/><Relationship Id="rId437" Type="http://schemas.openxmlformats.org/officeDocument/2006/relationships/hyperlink" Target="http://www.psypokes.com/dex/psydex/064/stats" TargetMode="External"/><Relationship Id="rId644" Type="http://schemas.openxmlformats.org/officeDocument/2006/relationships/hyperlink" Target="http://www.psypokes.com/dex/psydex/200/stats" TargetMode="External"/><Relationship Id="rId851" Type="http://schemas.openxmlformats.org/officeDocument/2006/relationships/hyperlink" Target="http://www.psypokes.com/dex/psydex/089/stats" TargetMode="External"/><Relationship Id="rId283" Type="http://schemas.openxmlformats.org/officeDocument/2006/relationships/hyperlink" Target="http://www.psypokes.com/dex/psydex/094/stats" TargetMode="External"/><Relationship Id="rId490" Type="http://schemas.openxmlformats.org/officeDocument/2006/relationships/hyperlink" Target="http://www.psypokes.com/dex/psydex/019/stats" TargetMode="External"/><Relationship Id="rId504" Type="http://schemas.openxmlformats.org/officeDocument/2006/relationships/hyperlink" Target="http://www.psypokes.com/dex/psydex/050/stats" TargetMode="External"/><Relationship Id="rId711" Type="http://schemas.openxmlformats.org/officeDocument/2006/relationships/hyperlink" Target="http://www.psypokes.com/dex/psydex/301/stats" TargetMode="External"/><Relationship Id="rId949" Type="http://schemas.openxmlformats.org/officeDocument/2006/relationships/hyperlink" Target="http://www.psypokes.com/dex/psydex/236/stats" TargetMode="External"/><Relationship Id="rId78" Type="http://schemas.openxmlformats.org/officeDocument/2006/relationships/hyperlink" Target="http://www.psypokes.com/dex/psydex/059/stats" TargetMode="External"/><Relationship Id="rId143" Type="http://schemas.openxmlformats.org/officeDocument/2006/relationships/hyperlink" Target="http://www.psypokes.com/dex/psydex/009/stats" TargetMode="External"/><Relationship Id="rId350" Type="http://schemas.openxmlformats.org/officeDocument/2006/relationships/hyperlink" Target="http://www.psypokes.com/dex/psydex/083/stats" TargetMode="External"/><Relationship Id="rId588" Type="http://schemas.openxmlformats.org/officeDocument/2006/relationships/hyperlink" Target="http://www.psypokes.com/dex/psydex/384/stats" TargetMode="External"/><Relationship Id="rId795" Type="http://schemas.openxmlformats.org/officeDocument/2006/relationships/hyperlink" Target="http://www.psypokes.com/dex/psydex/114/stats" TargetMode="External"/><Relationship Id="rId809" Type="http://schemas.openxmlformats.org/officeDocument/2006/relationships/hyperlink" Target="http://www.psypokes.com/dex/psydex/343/stats" TargetMode="External"/><Relationship Id="rId9" Type="http://schemas.openxmlformats.org/officeDocument/2006/relationships/hyperlink" Target="http://www.psypokes.com/dex/psydex/289/stats" TargetMode="External"/><Relationship Id="rId210" Type="http://schemas.openxmlformats.org/officeDocument/2006/relationships/hyperlink" Target="http://www.psypokes.com/dex/psydex/123/stats" TargetMode="External"/><Relationship Id="rId448" Type="http://schemas.openxmlformats.org/officeDocument/2006/relationships/hyperlink" Target="http://www.psypokes.com/dex/psydex/273/stats" TargetMode="External"/><Relationship Id="rId655" Type="http://schemas.openxmlformats.org/officeDocument/2006/relationships/hyperlink" Target="http://www.psypokes.com/dex/psydex/278/stats" TargetMode="External"/><Relationship Id="rId862" Type="http://schemas.openxmlformats.org/officeDocument/2006/relationships/hyperlink" Target="http://www.psypokes.com/dex/psydex/333/stats" TargetMode="External"/><Relationship Id="rId294" Type="http://schemas.openxmlformats.org/officeDocument/2006/relationships/hyperlink" Target="http://www.psypokes.com/dex/psydex/375/stats" TargetMode="External"/><Relationship Id="rId308" Type="http://schemas.openxmlformats.org/officeDocument/2006/relationships/hyperlink" Target="http://www.psypokes.com/dex/psydex/287/stats" TargetMode="External"/><Relationship Id="rId515" Type="http://schemas.openxmlformats.org/officeDocument/2006/relationships/hyperlink" Target="http://www.psypokes.com/dex/psydex/492_sky/stats" TargetMode="External"/><Relationship Id="rId722" Type="http://schemas.openxmlformats.org/officeDocument/2006/relationships/hyperlink" Target="http://www.psypokes.com/dex/psydex/376/stats" TargetMode="External"/><Relationship Id="rId89" Type="http://schemas.openxmlformats.org/officeDocument/2006/relationships/hyperlink" Target="http://www.psypokes.com/dex/psydex/484/stats" TargetMode="External"/><Relationship Id="rId154" Type="http://schemas.openxmlformats.org/officeDocument/2006/relationships/hyperlink" Target="http://www.psypokes.com/dex/psydex/482/stats" TargetMode="External"/><Relationship Id="rId361" Type="http://schemas.openxmlformats.org/officeDocument/2006/relationships/hyperlink" Target="http://www.psypokes.com/dex/psydex/386/stats" TargetMode="External"/><Relationship Id="rId599" Type="http://schemas.openxmlformats.org/officeDocument/2006/relationships/hyperlink" Target="http://www.psypokes.com/dex/psydex/479/stats" TargetMode="External"/><Relationship Id="rId1005" Type="http://schemas.openxmlformats.org/officeDocument/2006/relationships/hyperlink" Target="http://www.psypokes.com/dex/psydex/079/stats" TargetMode="External"/><Relationship Id="rId459" Type="http://schemas.openxmlformats.org/officeDocument/2006/relationships/hyperlink" Target="http://www.psypokes.com/dex/psydex/013/stats" TargetMode="External"/><Relationship Id="rId666" Type="http://schemas.openxmlformats.org/officeDocument/2006/relationships/hyperlink" Target="http://www.psypokes.com/dex/psydex/005/stats" TargetMode="External"/><Relationship Id="rId873" Type="http://schemas.openxmlformats.org/officeDocument/2006/relationships/hyperlink" Target="http://www.psypokes.com/dex/psydex/001/stats" TargetMode="External"/><Relationship Id="rId16" Type="http://schemas.openxmlformats.org/officeDocument/2006/relationships/hyperlink" Target="http://www.psypokes.com/dex/psydex/171/stats" TargetMode="External"/><Relationship Id="rId221" Type="http://schemas.openxmlformats.org/officeDocument/2006/relationships/hyperlink" Target="http://www.psypokes.com/dex/psydex/475/stats" TargetMode="External"/><Relationship Id="rId319" Type="http://schemas.openxmlformats.org/officeDocument/2006/relationships/hyperlink" Target="http://www.psypokes.com/dex/psydex/413_trash/stats" TargetMode="External"/><Relationship Id="rId526" Type="http://schemas.openxmlformats.org/officeDocument/2006/relationships/hyperlink" Target="http://www.psypokes.com/dex/psydex/053/stats" TargetMode="External"/><Relationship Id="rId733" Type="http://schemas.openxmlformats.org/officeDocument/2006/relationships/hyperlink" Target="http://www.psypokes.com/dex/psydex/252/stats" TargetMode="External"/><Relationship Id="rId940" Type="http://schemas.openxmlformats.org/officeDocument/2006/relationships/hyperlink" Target="http://www.psypokes.com/dex/psydex/109/stats" TargetMode="External"/><Relationship Id="rId165" Type="http://schemas.openxmlformats.org/officeDocument/2006/relationships/hyperlink" Target="http://www.psypokes.com/dex/psydex/467/stats" TargetMode="External"/><Relationship Id="rId372" Type="http://schemas.openxmlformats.org/officeDocument/2006/relationships/hyperlink" Target="http://www.psypokes.com/dex/psydex/303/stats" TargetMode="External"/><Relationship Id="rId677" Type="http://schemas.openxmlformats.org/officeDocument/2006/relationships/hyperlink" Target="http://www.psypokes.com/dex/psydex/473/stats" TargetMode="External"/><Relationship Id="rId800" Type="http://schemas.openxmlformats.org/officeDocument/2006/relationships/hyperlink" Target="http://www.psypokes.com/dex/psydex/263/stats" TargetMode="External"/><Relationship Id="rId232" Type="http://schemas.openxmlformats.org/officeDocument/2006/relationships/hyperlink" Target="http://www.psypokes.com/dex/psydex/196/stats" TargetMode="External"/><Relationship Id="rId884" Type="http://schemas.openxmlformats.org/officeDocument/2006/relationships/hyperlink" Target="http://www.psypokes.com/dex/psydex/105/stats" TargetMode="External"/><Relationship Id="rId27" Type="http://schemas.openxmlformats.org/officeDocument/2006/relationships/hyperlink" Target="http://www.psypokes.com/dex/psydex/340/stats" TargetMode="External"/><Relationship Id="rId537" Type="http://schemas.openxmlformats.org/officeDocument/2006/relationships/hyperlink" Target="http://www.psypokes.com/dex/psydex/249/stats" TargetMode="External"/><Relationship Id="rId744" Type="http://schemas.openxmlformats.org/officeDocument/2006/relationships/hyperlink" Target="http://www.psypokes.com/dex/psydex/267/stats" TargetMode="External"/><Relationship Id="rId951" Type="http://schemas.openxmlformats.org/officeDocument/2006/relationships/hyperlink" Target="http://www.psypokes.com/dex/psydex/437/stats" TargetMode="External"/><Relationship Id="rId80" Type="http://schemas.openxmlformats.org/officeDocument/2006/relationships/hyperlink" Target="http://www.psypokes.com/dex/psydex/087/stats" TargetMode="External"/><Relationship Id="rId176" Type="http://schemas.openxmlformats.org/officeDocument/2006/relationships/hyperlink" Target="http://www.psypokes.com/dex/psydex/234/stats" TargetMode="External"/><Relationship Id="rId383" Type="http://schemas.openxmlformats.org/officeDocument/2006/relationships/hyperlink" Target="http://www.psypokes.com/dex/psydex/479_mow/stats" TargetMode="External"/><Relationship Id="rId590" Type="http://schemas.openxmlformats.org/officeDocument/2006/relationships/hyperlink" Target="http://www.psypokes.com/dex/psydex/480/stats" TargetMode="External"/><Relationship Id="rId604" Type="http://schemas.openxmlformats.org/officeDocument/2006/relationships/hyperlink" Target="http://www.psypokes.com/dex/psydex/487/stats" TargetMode="External"/><Relationship Id="rId811" Type="http://schemas.openxmlformats.org/officeDocument/2006/relationships/hyperlink" Target="http://www.psypokes.com/dex/psydex/406/sta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555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14.7109375" style="3" bestFit="1" customWidth="1"/>
    <col min="2" max="2" width="13.85546875" style="135" bestFit="1" customWidth="1"/>
    <col min="5" max="5" width="10.85546875" bestFit="1" customWidth="1"/>
    <col min="6" max="6" width="12" bestFit="1" customWidth="1"/>
    <col min="7" max="7" width="15.42578125" bestFit="1" customWidth="1"/>
    <col min="8" max="8" width="19.140625" bestFit="1" customWidth="1"/>
    <col min="9" max="9" width="15.85546875" bestFit="1" customWidth="1"/>
    <col min="10" max="10" width="11.7109375" bestFit="1" customWidth="1"/>
    <col min="11" max="11" width="15" bestFit="1" customWidth="1"/>
  </cols>
  <sheetData>
    <row r="1" spans="1:11" s="14" customFormat="1">
      <c r="A1" s="120" t="s">
        <v>92</v>
      </c>
      <c r="B1" s="318" t="s">
        <v>1742</v>
      </c>
      <c r="C1" s="120" t="s">
        <v>93</v>
      </c>
      <c r="D1" s="120" t="s">
        <v>96</v>
      </c>
      <c r="E1" s="120" t="s">
        <v>94</v>
      </c>
      <c r="F1" s="120" t="s">
        <v>95</v>
      </c>
      <c r="G1" s="120" t="s">
        <v>1738</v>
      </c>
      <c r="H1" s="120" t="s">
        <v>1739</v>
      </c>
      <c r="I1" s="120" t="s">
        <v>615</v>
      </c>
      <c r="J1" s="120" t="s">
        <v>97</v>
      </c>
      <c r="K1" s="120" t="s">
        <v>98</v>
      </c>
    </row>
    <row r="2" spans="1:11">
      <c r="A2" s="3" t="s">
        <v>99</v>
      </c>
      <c r="B2" s="319" t="s">
        <v>1585</v>
      </c>
      <c r="C2" s="15">
        <v>460</v>
      </c>
      <c r="D2" s="19">
        <v>12</v>
      </c>
      <c r="E2" s="3"/>
      <c r="F2" s="3" t="s">
        <v>588</v>
      </c>
      <c r="G2" s="4">
        <v>632.53</v>
      </c>
      <c r="H2" s="4">
        <v>141.31</v>
      </c>
      <c r="I2" s="4">
        <v>231.25</v>
      </c>
      <c r="J2" s="4">
        <v>1.38</v>
      </c>
      <c r="K2" s="4">
        <v>0.92</v>
      </c>
    </row>
    <row r="3" spans="1:11">
      <c r="A3" s="3" t="s">
        <v>100</v>
      </c>
      <c r="B3" s="319" t="s">
        <v>1485</v>
      </c>
      <c r="C3" s="15">
        <v>63</v>
      </c>
      <c r="D3" s="19">
        <v>6</v>
      </c>
      <c r="E3" s="3"/>
      <c r="F3" s="3" t="s">
        <v>1743</v>
      </c>
      <c r="G3" s="4">
        <v>225.75</v>
      </c>
      <c r="H3" s="4">
        <v>23.67</v>
      </c>
      <c r="I3" s="4">
        <v>301.54000000000002</v>
      </c>
      <c r="J3" s="4">
        <v>0.38</v>
      </c>
      <c r="K3" s="4">
        <v>1.38</v>
      </c>
    </row>
    <row r="4" spans="1:11">
      <c r="A4" s="3" t="s">
        <v>100</v>
      </c>
      <c r="B4" s="319" t="s">
        <v>1616</v>
      </c>
      <c r="C4" s="15">
        <v>63</v>
      </c>
      <c r="D4" s="19">
        <v>6</v>
      </c>
      <c r="E4" s="3"/>
      <c r="F4" s="3" t="s">
        <v>1743</v>
      </c>
      <c r="G4" s="4">
        <v>225.75</v>
      </c>
      <c r="H4" s="4">
        <v>23.67</v>
      </c>
      <c r="I4" s="4">
        <v>331.54</v>
      </c>
      <c r="J4" s="4">
        <v>0.38</v>
      </c>
      <c r="K4" s="4">
        <v>1.38</v>
      </c>
    </row>
    <row r="5" spans="1:11">
      <c r="A5" s="3" t="s">
        <v>101</v>
      </c>
      <c r="B5" s="319" t="s">
        <v>1543</v>
      </c>
      <c r="C5" s="15">
        <v>359</v>
      </c>
      <c r="D5" s="19">
        <v>10</v>
      </c>
      <c r="E5" s="3"/>
      <c r="F5" s="3" t="s">
        <v>1767</v>
      </c>
      <c r="G5" s="4">
        <v>454.25</v>
      </c>
      <c r="H5" s="4">
        <v>188.64</v>
      </c>
      <c r="I5" s="4">
        <v>385.81</v>
      </c>
      <c r="J5" s="4">
        <v>1</v>
      </c>
      <c r="K5" s="4">
        <v>1.1499999999999999</v>
      </c>
    </row>
    <row r="6" spans="1:11">
      <c r="A6" s="3" t="s">
        <v>101</v>
      </c>
      <c r="B6" s="319" t="s">
        <v>1610</v>
      </c>
      <c r="C6" s="15">
        <v>359</v>
      </c>
      <c r="D6" s="19">
        <v>11</v>
      </c>
      <c r="E6" s="3"/>
      <c r="F6" s="3" t="s">
        <v>1767</v>
      </c>
      <c r="G6" s="4">
        <v>545.1</v>
      </c>
      <c r="H6" s="4">
        <v>157.19999999999999</v>
      </c>
      <c r="I6" s="4">
        <v>385.81</v>
      </c>
      <c r="J6" s="4">
        <v>1</v>
      </c>
      <c r="K6" s="4">
        <v>1.1499999999999999</v>
      </c>
    </row>
    <row r="7" spans="1:11">
      <c r="A7" s="3" t="s">
        <v>102</v>
      </c>
      <c r="B7" s="319" t="s">
        <v>1543</v>
      </c>
      <c r="C7" s="15">
        <v>142</v>
      </c>
      <c r="D7" s="19">
        <v>23</v>
      </c>
      <c r="E7" s="3"/>
      <c r="F7" s="3" t="s">
        <v>1747</v>
      </c>
      <c r="G7" s="4">
        <v>1115.92</v>
      </c>
      <c r="H7" s="4">
        <v>270.7</v>
      </c>
      <c r="I7" s="4">
        <v>870.04</v>
      </c>
      <c r="J7" s="4">
        <v>1.23</v>
      </c>
      <c r="K7" s="4">
        <v>2</v>
      </c>
    </row>
    <row r="8" spans="1:11">
      <c r="A8" s="3" t="s">
        <v>102</v>
      </c>
      <c r="B8" s="319" t="s">
        <v>1554</v>
      </c>
      <c r="C8" s="15">
        <v>142</v>
      </c>
      <c r="D8" s="19">
        <v>23</v>
      </c>
      <c r="E8" s="3"/>
      <c r="F8" s="3" t="s">
        <v>1747</v>
      </c>
      <c r="G8" s="4">
        <v>1115.92</v>
      </c>
      <c r="H8" s="4">
        <v>225.58</v>
      </c>
      <c r="I8" s="4">
        <v>870.04</v>
      </c>
      <c r="J8" s="4">
        <v>1.23</v>
      </c>
      <c r="K8" s="4">
        <v>2</v>
      </c>
    </row>
    <row r="9" spans="1:11">
      <c r="A9" s="3" t="s">
        <v>103</v>
      </c>
      <c r="B9" s="319" t="s">
        <v>1554</v>
      </c>
      <c r="C9" s="15">
        <v>306</v>
      </c>
      <c r="D9" s="19">
        <v>15</v>
      </c>
      <c r="E9" s="3"/>
      <c r="F9" s="3" t="s">
        <v>1767</v>
      </c>
      <c r="G9" s="4">
        <v>499.35</v>
      </c>
      <c r="H9" s="4">
        <v>572.83000000000004</v>
      </c>
      <c r="I9" s="4">
        <v>418.45</v>
      </c>
      <c r="J9" s="4">
        <v>1.08</v>
      </c>
      <c r="K9" s="4">
        <v>0.77</v>
      </c>
    </row>
    <row r="10" spans="1:11">
      <c r="A10" s="3" t="s">
        <v>103</v>
      </c>
      <c r="B10" s="319" t="s">
        <v>1606</v>
      </c>
      <c r="C10" s="15">
        <v>306</v>
      </c>
      <c r="D10" s="19"/>
      <c r="E10" s="3"/>
      <c r="F10" s="3" t="s">
        <v>1767</v>
      </c>
      <c r="G10" s="4"/>
      <c r="H10" s="4"/>
      <c r="I10" s="4"/>
      <c r="J10" s="4">
        <v>1.08</v>
      </c>
      <c r="K10" s="4">
        <v>0.77</v>
      </c>
    </row>
    <row r="11" spans="1:11">
      <c r="A11" s="16" t="s">
        <v>104</v>
      </c>
      <c r="B11" s="320"/>
      <c r="C11" s="15">
        <v>190</v>
      </c>
      <c r="D11" s="19"/>
      <c r="E11" s="3"/>
      <c r="F11" s="3"/>
      <c r="G11" s="4"/>
      <c r="H11" s="4"/>
      <c r="I11" s="4"/>
      <c r="J11" s="4"/>
      <c r="K11" s="4"/>
    </row>
    <row r="12" spans="1:11">
      <c r="A12" s="3" t="s">
        <v>105</v>
      </c>
      <c r="B12" s="320" t="s">
        <v>1485</v>
      </c>
      <c r="C12" s="15">
        <v>65</v>
      </c>
      <c r="D12" s="19"/>
      <c r="E12" s="3"/>
      <c r="F12" s="3" t="s">
        <v>1767</v>
      </c>
      <c r="G12" s="4"/>
      <c r="H12" s="4"/>
      <c r="I12" s="4"/>
      <c r="J12" s="4">
        <v>0.85</v>
      </c>
      <c r="K12" s="4">
        <v>1.85</v>
      </c>
    </row>
    <row r="13" spans="1:11">
      <c r="A13" s="3" t="s">
        <v>105</v>
      </c>
      <c r="B13" s="320" t="s">
        <v>1868</v>
      </c>
      <c r="C13" s="15">
        <v>65</v>
      </c>
      <c r="D13" s="19">
        <v>11</v>
      </c>
      <c r="E13" s="3"/>
      <c r="F13" s="3" t="s">
        <v>1767</v>
      </c>
      <c r="G13" s="4">
        <v>365.91</v>
      </c>
      <c r="H13" s="4">
        <v>98.35</v>
      </c>
      <c r="I13" s="4">
        <v>647.04</v>
      </c>
      <c r="J13" s="4">
        <v>0.85</v>
      </c>
      <c r="K13" s="4">
        <v>1.85</v>
      </c>
    </row>
    <row r="14" spans="1:11">
      <c r="A14" s="181" t="s">
        <v>106</v>
      </c>
      <c r="B14" s="320" t="s">
        <v>1523</v>
      </c>
      <c r="C14" s="15">
        <v>334</v>
      </c>
      <c r="D14" s="19">
        <v>16</v>
      </c>
      <c r="E14" s="3"/>
      <c r="F14" s="3" t="s">
        <v>1767</v>
      </c>
      <c r="G14" s="4">
        <v>767.66</v>
      </c>
      <c r="H14" s="4">
        <v>419.8</v>
      </c>
      <c r="I14" s="4">
        <v>428.22</v>
      </c>
      <c r="J14" s="4">
        <v>1.1499999999999999</v>
      </c>
      <c r="K14" s="4">
        <v>1.23</v>
      </c>
    </row>
    <row r="15" spans="1:11">
      <c r="A15" s="181" t="s">
        <v>107</v>
      </c>
      <c r="B15" s="320" t="s">
        <v>1535</v>
      </c>
      <c r="C15" s="15">
        <v>424</v>
      </c>
      <c r="D15" s="19"/>
      <c r="E15" s="3"/>
      <c r="F15" s="3" t="s">
        <v>1767</v>
      </c>
      <c r="G15" s="4"/>
      <c r="H15" s="4"/>
      <c r="I15" s="4"/>
      <c r="J15" s="4">
        <v>1.1499999999999999</v>
      </c>
      <c r="K15" s="4">
        <v>1.77</v>
      </c>
    </row>
    <row r="16" spans="1:11">
      <c r="A16" s="181" t="s">
        <v>107</v>
      </c>
      <c r="B16" s="320" t="s">
        <v>1620</v>
      </c>
      <c r="C16" s="15">
        <v>424</v>
      </c>
      <c r="D16" s="19">
        <v>11</v>
      </c>
      <c r="E16" s="3"/>
      <c r="F16" s="3" t="s">
        <v>1767</v>
      </c>
      <c r="G16" s="4">
        <v>267.91000000000003</v>
      </c>
      <c r="H16" s="4">
        <v>179.12</v>
      </c>
      <c r="I16" s="4">
        <v>608.53</v>
      </c>
      <c r="J16" s="4">
        <v>1.1499999999999999</v>
      </c>
      <c r="K16" s="4">
        <v>1.77</v>
      </c>
    </row>
    <row r="17" spans="1:11">
      <c r="A17" s="16" t="s">
        <v>108</v>
      </c>
      <c r="B17" s="320"/>
      <c r="C17" s="15">
        <v>181</v>
      </c>
      <c r="D17" s="19"/>
      <c r="E17" s="3"/>
      <c r="F17" s="3"/>
      <c r="G17" s="4"/>
      <c r="H17" s="4"/>
      <c r="I17" s="4"/>
      <c r="J17" s="4"/>
      <c r="K17" s="4"/>
    </row>
    <row r="18" spans="1:11">
      <c r="A18" s="16" t="s">
        <v>109</v>
      </c>
      <c r="B18" s="320"/>
      <c r="C18" s="15">
        <v>347</v>
      </c>
      <c r="D18" s="19"/>
      <c r="E18" s="3"/>
      <c r="F18" s="3"/>
      <c r="G18" s="4"/>
      <c r="H18" s="4"/>
      <c r="I18" s="4"/>
      <c r="J18" s="4"/>
      <c r="K18" s="4"/>
    </row>
    <row r="19" spans="1:11">
      <c r="A19" s="16" t="s">
        <v>110</v>
      </c>
      <c r="B19" s="320"/>
      <c r="C19" s="15">
        <v>24</v>
      </c>
      <c r="D19" s="19"/>
      <c r="E19" s="3"/>
      <c r="F19" s="3"/>
      <c r="G19" s="4"/>
      <c r="H19" s="4"/>
      <c r="I19" s="4"/>
      <c r="J19" s="4"/>
      <c r="K19" s="4"/>
    </row>
    <row r="20" spans="1:11">
      <c r="A20" s="181" t="s">
        <v>111</v>
      </c>
      <c r="B20" s="320" t="s">
        <v>1453</v>
      </c>
      <c r="C20" s="15">
        <v>59</v>
      </c>
      <c r="D20" s="19"/>
      <c r="E20" s="3"/>
      <c r="F20" s="3" t="s">
        <v>1767</v>
      </c>
      <c r="G20" s="4"/>
      <c r="H20" s="4"/>
      <c r="I20" s="4"/>
      <c r="J20" s="4">
        <v>1.38</v>
      </c>
      <c r="K20" s="4">
        <v>1.46</v>
      </c>
    </row>
    <row r="21" spans="1:11">
      <c r="A21" s="181" t="s">
        <v>111</v>
      </c>
      <c r="B21" s="320" t="s">
        <v>1489</v>
      </c>
      <c r="C21" s="15">
        <v>59</v>
      </c>
      <c r="D21" s="19">
        <v>13</v>
      </c>
      <c r="E21" s="3"/>
      <c r="F21" s="3" t="s">
        <v>1767</v>
      </c>
      <c r="G21" s="4">
        <v>679.08</v>
      </c>
      <c r="H21" s="4">
        <v>336.5</v>
      </c>
      <c r="I21" s="4">
        <v>300.88</v>
      </c>
      <c r="J21" s="4">
        <v>1.38</v>
      </c>
      <c r="K21" s="4">
        <v>1.46</v>
      </c>
    </row>
    <row r="22" spans="1:11">
      <c r="A22" s="3" t="s">
        <v>1754</v>
      </c>
      <c r="B22" s="320" t="s">
        <v>1521</v>
      </c>
      <c r="C22" s="15">
        <v>493</v>
      </c>
      <c r="D22" s="19">
        <v>26</v>
      </c>
      <c r="E22" s="3"/>
      <c r="F22" s="3" t="s">
        <v>1755</v>
      </c>
      <c r="G22" s="4">
        <v>357.96</v>
      </c>
      <c r="H22" s="4">
        <v>523.91999999999996</v>
      </c>
      <c r="I22" s="4">
        <v>1489.08</v>
      </c>
      <c r="J22" s="4">
        <v>1.85</v>
      </c>
      <c r="K22" s="4">
        <v>1.85</v>
      </c>
    </row>
    <row r="23" spans="1:11">
      <c r="A23" s="16" t="s">
        <v>112</v>
      </c>
      <c r="B23" s="320"/>
      <c r="C23" s="15">
        <v>168</v>
      </c>
      <c r="D23" s="19"/>
      <c r="E23" s="3"/>
      <c r="F23" s="3"/>
      <c r="G23" s="4"/>
      <c r="H23" s="4"/>
      <c r="I23" s="4"/>
      <c r="J23" s="4"/>
      <c r="K23" s="4"/>
    </row>
    <row r="24" spans="1:11">
      <c r="A24" s="16" t="s">
        <v>113</v>
      </c>
      <c r="B24" s="320"/>
      <c r="C24" s="15">
        <v>348</v>
      </c>
      <c r="D24" s="19"/>
      <c r="E24" s="3"/>
      <c r="F24" s="3"/>
      <c r="G24" s="4"/>
      <c r="H24" s="4"/>
      <c r="I24" s="4"/>
      <c r="J24" s="4"/>
      <c r="K24" s="4"/>
    </row>
    <row r="25" spans="1:11">
      <c r="A25" s="16" t="s">
        <v>114</v>
      </c>
      <c r="B25" s="320"/>
      <c r="C25" s="15">
        <v>304</v>
      </c>
      <c r="D25" s="19"/>
      <c r="E25" s="3"/>
      <c r="F25" s="3"/>
      <c r="G25" s="4"/>
      <c r="H25" s="4"/>
      <c r="I25" s="4"/>
      <c r="J25" s="4"/>
      <c r="K25" s="4"/>
    </row>
    <row r="26" spans="1:11">
      <c r="A26" s="16" t="s">
        <v>115</v>
      </c>
      <c r="B26" s="320"/>
      <c r="C26" s="15">
        <v>144</v>
      </c>
      <c r="D26" s="19"/>
      <c r="E26" s="3"/>
      <c r="F26" s="3"/>
      <c r="G26" s="4"/>
      <c r="H26" s="4"/>
      <c r="I26" s="4"/>
      <c r="J26" s="4"/>
      <c r="K26" s="4"/>
    </row>
    <row r="27" spans="1:11">
      <c r="A27" s="3" t="s">
        <v>116</v>
      </c>
      <c r="B27" s="320" t="s">
        <v>1499</v>
      </c>
      <c r="C27" s="15">
        <v>482</v>
      </c>
      <c r="D27" s="19">
        <v>15</v>
      </c>
      <c r="E27" s="3"/>
      <c r="F27" s="3" t="s">
        <v>1747</v>
      </c>
      <c r="G27" s="4">
        <v>415.67</v>
      </c>
      <c r="H27" s="4">
        <v>189.98</v>
      </c>
      <c r="I27" s="4">
        <v>860.46</v>
      </c>
      <c r="J27" s="4">
        <v>1.1499999999999999</v>
      </c>
      <c r="K27" s="4">
        <v>1.77</v>
      </c>
    </row>
    <row r="28" spans="1:11">
      <c r="A28" s="181" t="s">
        <v>117</v>
      </c>
      <c r="B28" s="320" t="s">
        <v>1471</v>
      </c>
      <c r="C28" s="15">
        <v>184</v>
      </c>
      <c r="D28" s="19">
        <v>8</v>
      </c>
      <c r="E28" s="3"/>
      <c r="F28" s="3" t="s">
        <v>1767</v>
      </c>
      <c r="G28" s="4">
        <v>230.94</v>
      </c>
      <c r="H28" s="4">
        <v>312.93</v>
      </c>
      <c r="I28" s="4">
        <v>298.77</v>
      </c>
      <c r="J28" s="4">
        <v>1.54</v>
      </c>
      <c r="K28" s="4">
        <v>0.77</v>
      </c>
    </row>
    <row r="29" spans="1:11">
      <c r="A29" s="181" t="s">
        <v>117</v>
      </c>
      <c r="B29" s="320" t="s">
        <v>1622</v>
      </c>
      <c r="C29" s="15">
        <v>184</v>
      </c>
      <c r="D29" s="19"/>
      <c r="E29" s="3"/>
      <c r="F29" s="3" t="s">
        <v>1767</v>
      </c>
      <c r="G29" s="4"/>
      <c r="H29" s="4"/>
      <c r="I29" s="4"/>
      <c r="J29" s="4">
        <v>1.54</v>
      </c>
      <c r="K29" s="4">
        <v>0.77</v>
      </c>
    </row>
    <row r="30" spans="1:11">
      <c r="A30" s="16" t="s">
        <v>118</v>
      </c>
      <c r="B30" s="320"/>
      <c r="C30" s="15">
        <v>298</v>
      </c>
      <c r="D30" s="19"/>
      <c r="E30" s="3"/>
      <c r="F30" s="3"/>
      <c r="G30" s="4"/>
      <c r="H30" s="4"/>
      <c r="I30" s="4"/>
      <c r="J30" s="4"/>
      <c r="K30" s="4"/>
    </row>
    <row r="31" spans="1:11">
      <c r="A31" s="16" t="s">
        <v>119</v>
      </c>
      <c r="B31" s="320"/>
      <c r="C31" s="15">
        <v>371</v>
      </c>
      <c r="D31" s="19"/>
      <c r="E31" s="3"/>
      <c r="F31" s="3"/>
      <c r="G31" s="4"/>
      <c r="H31" s="4"/>
      <c r="I31" s="4"/>
      <c r="J31" s="4"/>
      <c r="K31" s="4"/>
    </row>
    <row r="32" spans="1:11">
      <c r="A32" s="16" t="s">
        <v>120</v>
      </c>
      <c r="B32" s="320"/>
      <c r="C32" s="15">
        <v>343</v>
      </c>
      <c r="D32" s="19"/>
      <c r="E32" s="3"/>
      <c r="F32" s="3"/>
      <c r="G32" s="4"/>
      <c r="H32" s="4"/>
      <c r="I32" s="4"/>
      <c r="J32" s="4"/>
      <c r="K32" s="4"/>
    </row>
    <row r="33" spans="1:11">
      <c r="A33" s="16" t="s">
        <v>121</v>
      </c>
      <c r="B33" s="320"/>
      <c r="C33" s="15">
        <v>354</v>
      </c>
      <c r="D33" s="19"/>
      <c r="E33" s="3"/>
      <c r="F33" s="3"/>
      <c r="G33" s="4"/>
      <c r="H33" s="4"/>
      <c r="I33" s="4"/>
      <c r="J33" s="4"/>
      <c r="K33" s="4"/>
    </row>
    <row r="34" spans="1:11">
      <c r="A34" s="16" t="s">
        <v>122</v>
      </c>
      <c r="B34" s="320"/>
      <c r="C34" s="15">
        <v>339</v>
      </c>
      <c r="D34" s="19"/>
      <c r="E34" s="3"/>
      <c r="F34" s="3"/>
      <c r="G34" s="4"/>
      <c r="H34" s="4"/>
      <c r="I34" s="4"/>
      <c r="J34" s="4"/>
      <c r="K34" s="4"/>
    </row>
    <row r="35" spans="1:11">
      <c r="A35" s="16" t="s">
        <v>123</v>
      </c>
      <c r="B35" s="320"/>
      <c r="C35" s="15">
        <v>411</v>
      </c>
      <c r="D35" s="19"/>
      <c r="E35" s="3"/>
      <c r="F35" s="3"/>
      <c r="G35" s="4"/>
      <c r="H35" s="4"/>
      <c r="I35" s="4"/>
      <c r="J35" s="4"/>
      <c r="K35" s="4"/>
    </row>
    <row r="36" spans="1:11">
      <c r="A36" s="16" t="s">
        <v>124</v>
      </c>
      <c r="B36" s="320"/>
      <c r="C36" s="15">
        <v>153</v>
      </c>
      <c r="D36" s="19"/>
      <c r="E36" s="3"/>
      <c r="F36" s="3"/>
      <c r="G36" s="4"/>
      <c r="H36" s="4"/>
      <c r="I36" s="4"/>
      <c r="J36" s="4"/>
      <c r="K36" s="4"/>
    </row>
    <row r="37" spans="1:11">
      <c r="A37" s="16" t="s">
        <v>125</v>
      </c>
      <c r="B37" s="320"/>
      <c r="C37" s="15">
        <v>267</v>
      </c>
      <c r="D37" s="19"/>
      <c r="E37" s="3"/>
      <c r="F37" s="3"/>
      <c r="G37" s="4"/>
      <c r="H37" s="4"/>
      <c r="I37" s="4"/>
      <c r="J37" s="4"/>
      <c r="K37" s="4"/>
    </row>
    <row r="38" spans="1:11">
      <c r="A38" s="16" t="s">
        <v>126</v>
      </c>
      <c r="B38" s="320"/>
      <c r="C38" s="15">
        <v>15</v>
      </c>
      <c r="D38" s="19"/>
      <c r="E38" s="3"/>
      <c r="F38" s="3"/>
      <c r="G38" s="4"/>
      <c r="H38" s="4"/>
      <c r="I38" s="4"/>
      <c r="J38" s="4"/>
      <c r="K38" s="4"/>
    </row>
    <row r="39" spans="1:11">
      <c r="A39" s="16" t="s">
        <v>127</v>
      </c>
      <c r="B39" s="320"/>
      <c r="C39" s="15">
        <v>374</v>
      </c>
      <c r="D39" s="19"/>
      <c r="E39" s="3"/>
      <c r="F39" s="3"/>
      <c r="G39" s="4"/>
      <c r="H39" s="4"/>
      <c r="I39" s="4"/>
      <c r="J39" s="4"/>
      <c r="K39" s="4"/>
    </row>
    <row r="40" spans="1:11">
      <c r="A40" s="16" t="s">
        <v>128</v>
      </c>
      <c r="B40" s="320"/>
      <c r="C40" s="15">
        <v>182</v>
      </c>
      <c r="D40" s="19"/>
      <c r="E40" s="3"/>
      <c r="F40" s="3"/>
      <c r="G40" s="4"/>
      <c r="H40" s="4"/>
      <c r="I40" s="4"/>
      <c r="J40" s="4"/>
      <c r="K40" s="4"/>
    </row>
    <row r="41" spans="1:11">
      <c r="A41" s="16" t="s">
        <v>129</v>
      </c>
      <c r="B41" s="320"/>
      <c r="C41" s="15">
        <v>69</v>
      </c>
      <c r="D41" s="19"/>
      <c r="E41" s="3"/>
      <c r="F41" s="3"/>
      <c r="G41" s="4"/>
      <c r="H41" s="4"/>
      <c r="I41" s="4"/>
      <c r="J41" s="4"/>
      <c r="K41" s="4"/>
    </row>
    <row r="42" spans="1:11">
      <c r="A42" s="16" t="s">
        <v>130</v>
      </c>
      <c r="B42" s="320"/>
      <c r="C42" s="15">
        <v>400</v>
      </c>
      <c r="D42" s="19"/>
      <c r="E42" s="3"/>
      <c r="F42" s="3"/>
      <c r="G42" s="4"/>
      <c r="H42" s="4"/>
      <c r="I42" s="4"/>
      <c r="J42" s="4"/>
      <c r="K42" s="4"/>
    </row>
    <row r="43" spans="1:11">
      <c r="A43" s="16" t="s">
        <v>131</v>
      </c>
      <c r="B43" s="320"/>
      <c r="C43" s="15">
        <v>399</v>
      </c>
      <c r="D43" s="19"/>
      <c r="E43" s="3"/>
      <c r="F43" s="3"/>
      <c r="G43" s="4"/>
      <c r="H43" s="4"/>
      <c r="I43" s="4"/>
      <c r="J43" s="4"/>
      <c r="K43" s="4"/>
    </row>
    <row r="44" spans="1:11">
      <c r="A44" s="181" t="s">
        <v>132</v>
      </c>
      <c r="B44" s="320" t="s">
        <v>1626</v>
      </c>
      <c r="C44" s="15">
        <v>9</v>
      </c>
      <c r="D44" s="19">
        <v>10</v>
      </c>
      <c r="E44" s="3"/>
      <c r="F44" s="3" t="s">
        <v>1767</v>
      </c>
      <c r="G44" s="4">
        <v>399.78</v>
      </c>
      <c r="H44" s="4">
        <v>317.63</v>
      </c>
      <c r="I44" s="4">
        <v>284</v>
      </c>
      <c r="J44" s="4">
        <v>1.22</v>
      </c>
      <c r="K44" s="4">
        <v>1.2</v>
      </c>
    </row>
    <row r="45" spans="1:11">
      <c r="A45" s="181" t="s">
        <v>133</v>
      </c>
      <c r="B45" s="320" t="s">
        <v>1422</v>
      </c>
      <c r="C45" s="15">
        <v>257</v>
      </c>
      <c r="D45" s="19">
        <v>14</v>
      </c>
      <c r="E45" s="3"/>
      <c r="F45" s="3" t="s">
        <v>1767</v>
      </c>
      <c r="G45" s="4">
        <v>988.16</v>
      </c>
      <c r="H45" s="4">
        <v>241.08</v>
      </c>
      <c r="I45" s="4">
        <v>189.04</v>
      </c>
      <c r="J45" s="4">
        <v>1.23</v>
      </c>
      <c r="K45" s="4">
        <v>1.23</v>
      </c>
    </row>
    <row r="46" spans="1:11">
      <c r="A46" s="181" t="s">
        <v>134</v>
      </c>
      <c r="B46" s="320" t="s">
        <v>1523</v>
      </c>
      <c r="C46" s="15">
        <v>242</v>
      </c>
      <c r="D46" s="19">
        <v>25</v>
      </c>
      <c r="E46" s="3"/>
      <c r="F46" s="3" t="s">
        <v>1747</v>
      </c>
      <c r="G46" s="4">
        <v>93.2</v>
      </c>
      <c r="H46" s="4">
        <v>804.85</v>
      </c>
      <c r="I46" s="4">
        <v>1614.68</v>
      </c>
      <c r="J46" s="4">
        <v>3.92</v>
      </c>
      <c r="K46" s="4">
        <v>0.85</v>
      </c>
    </row>
    <row r="47" spans="1:11">
      <c r="A47" s="181" t="s">
        <v>134</v>
      </c>
      <c r="B47" s="320" t="s">
        <v>1566</v>
      </c>
      <c r="C47" s="15">
        <v>242</v>
      </c>
      <c r="D47" s="19"/>
      <c r="E47" s="3"/>
      <c r="F47" s="3" t="s">
        <v>1747</v>
      </c>
      <c r="G47" s="4"/>
      <c r="H47" s="4"/>
      <c r="I47" s="4"/>
      <c r="J47" s="4">
        <v>3.92</v>
      </c>
      <c r="K47" s="4">
        <v>0.85</v>
      </c>
    </row>
    <row r="48" spans="1:11">
      <c r="A48" s="16" t="s">
        <v>135</v>
      </c>
      <c r="B48" s="320"/>
      <c r="C48" s="15">
        <v>438</v>
      </c>
      <c r="D48" s="19"/>
      <c r="E48" s="3"/>
      <c r="F48" s="3"/>
      <c r="G48" s="4"/>
      <c r="H48" s="4"/>
      <c r="I48" s="4"/>
      <c r="J48" s="4"/>
      <c r="K48" s="4"/>
    </row>
    <row r="49" spans="1:11">
      <c r="A49" s="3" t="s">
        <v>136</v>
      </c>
      <c r="B49" s="320" t="s">
        <v>1447</v>
      </c>
      <c r="C49" s="15">
        <v>286</v>
      </c>
      <c r="D49" s="19"/>
      <c r="E49" s="3"/>
      <c r="F49" s="3" t="s">
        <v>1747</v>
      </c>
      <c r="G49" s="4"/>
      <c r="H49" s="4"/>
      <c r="I49" s="4"/>
      <c r="J49" s="4">
        <v>0.92</v>
      </c>
      <c r="K49" s="4">
        <v>1.08</v>
      </c>
    </row>
    <row r="50" spans="1:11">
      <c r="A50" s="3" t="s">
        <v>136</v>
      </c>
      <c r="B50" s="320" t="s">
        <v>1539</v>
      </c>
      <c r="C50" s="15">
        <v>286</v>
      </c>
      <c r="D50" s="19">
        <v>11</v>
      </c>
      <c r="E50" s="3"/>
      <c r="F50" s="3" t="s">
        <v>1747</v>
      </c>
      <c r="G50" s="4">
        <v>490.43</v>
      </c>
      <c r="H50" s="4">
        <v>128.80000000000001</v>
      </c>
      <c r="I50" s="4">
        <v>487.77</v>
      </c>
      <c r="J50" s="4">
        <v>0.92</v>
      </c>
      <c r="K50" s="4">
        <v>1.08</v>
      </c>
    </row>
    <row r="51" spans="1:11">
      <c r="A51" s="3" t="s">
        <v>137</v>
      </c>
      <c r="B51" s="320" t="s">
        <v>1467</v>
      </c>
      <c r="C51" s="15">
        <v>437</v>
      </c>
      <c r="D51" s="19"/>
      <c r="E51" s="3"/>
      <c r="F51" s="3" t="s">
        <v>1747</v>
      </c>
      <c r="G51" s="4"/>
      <c r="H51" s="4"/>
      <c r="I51" s="4"/>
      <c r="J51" s="4">
        <v>1.03</v>
      </c>
      <c r="K51" s="4">
        <v>0.51</v>
      </c>
    </row>
    <row r="52" spans="1:11">
      <c r="A52" s="3" t="s">
        <v>137</v>
      </c>
      <c r="B52" s="320" t="s">
        <v>1499</v>
      </c>
      <c r="C52" s="15">
        <v>437</v>
      </c>
      <c r="D52" s="19">
        <v>16</v>
      </c>
      <c r="E52" s="3"/>
      <c r="F52" s="3" t="s">
        <v>1747</v>
      </c>
      <c r="G52" s="4">
        <v>204.66</v>
      </c>
      <c r="H52" s="4">
        <v>1015.58</v>
      </c>
      <c r="I52" s="4">
        <v>388.16</v>
      </c>
      <c r="J52" s="4">
        <v>1.03</v>
      </c>
      <c r="K52" s="4">
        <v>0.51</v>
      </c>
    </row>
    <row r="53" spans="1:11">
      <c r="A53" s="16" t="s">
        <v>138</v>
      </c>
      <c r="B53" s="320"/>
      <c r="C53" s="15">
        <v>436</v>
      </c>
      <c r="D53" s="19"/>
      <c r="E53" s="3"/>
      <c r="F53" s="3"/>
      <c r="G53" s="4"/>
      <c r="H53" s="4"/>
      <c r="I53" s="4"/>
      <c r="J53" s="4"/>
      <c r="K53" s="4"/>
    </row>
    <row r="54" spans="1:11">
      <c r="A54" s="16" t="s">
        <v>139</v>
      </c>
      <c r="B54" s="320"/>
      <c r="C54" s="15">
        <v>406</v>
      </c>
      <c r="D54" s="19"/>
      <c r="E54" s="3"/>
      <c r="F54" s="3"/>
      <c r="G54" s="4"/>
      <c r="H54" s="4"/>
      <c r="I54" s="4"/>
      <c r="J54" s="4"/>
      <c r="K54" s="4"/>
    </row>
    <row r="55" spans="1:11">
      <c r="A55" s="16" t="s">
        <v>140</v>
      </c>
      <c r="B55" s="320"/>
      <c r="C55" s="15">
        <v>418</v>
      </c>
      <c r="D55" s="19"/>
      <c r="E55" s="3"/>
      <c r="F55" s="3"/>
      <c r="G55" s="4"/>
      <c r="H55" s="4"/>
      <c r="I55" s="4"/>
      <c r="J55" s="4"/>
      <c r="K55" s="4"/>
    </row>
    <row r="56" spans="1:11">
      <c r="A56" s="16" t="s">
        <v>141</v>
      </c>
      <c r="B56" s="320"/>
      <c r="C56" s="15">
        <v>1</v>
      </c>
      <c r="D56" s="19"/>
      <c r="E56" s="3"/>
      <c r="F56" s="3"/>
      <c r="G56" s="4"/>
      <c r="H56" s="4"/>
      <c r="I56" s="4"/>
      <c r="J56" s="4"/>
      <c r="K56" s="4"/>
    </row>
    <row r="57" spans="1:11">
      <c r="A57" s="16" t="s">
        <v>142</v>
      </c>
      <c r="B57" s="320"/>
      <c r="C57" s="15">
        <v>427</v>
      </c>
      <c r="D57" s="19"/>
      <c r="E57" s="3"/>
      <c r="F57" s="3"/>
      <c r="G57" s="4"/>
      <c r="H57" s="4"/>
      <c r="I57" s="4"/>
      <c r="J57" s="4"/>
      <c r="K57" s="4"/>
    </row>
    <row r="58" spans="1:11">
      <c r="A58" s="16" t="s">
        <v>143</v>
      </c>
      <c r="B58" s="320"/>
      <c r="C58" s="15">
        <v>412</v>
      </c>
      <c r="D58" s="19"/>
      <c r="E58" s="3"/>
      <c r="F58" s="3"/>
      <c r="G58" s="4"/>
      <c r="H58" s="4"/>
      <c r="I58" s="4"/>
      <c r="J58" s="4"/>
      <c r="K58" s="4"/>
    </row>
    <row r="59" spans="1:11">
      <c r="A59" s="16" t="s">
        <v>144</v>
      </c>
      <c r="B59" s="320"/>
      <c r="C59" s="15">
        <v>12</v>
      </c>
      <c r="D59" s="19"/>
      <c r="E59" s="3"/>
      <c r="F59" s="3"/>
      <c r="G59" s="4"/>
      <c r="H59" s="4"/>
      <c r="I59" s="4"/>
      <c r="J59" s="4"/>
      <c r="K59" s="4"/>
    </row>
    <row r="60" spans="1:11">
      <c r="A60" s="16" t="s">
        <v>145</v>
      </c>
      <c r="B60" s="320"/>
      <c r="C60" s="15">
        <v>331</v>
      </c>
      <c r="D60" s="19"/>
      <c r="E60" s="3"/>
      <c r="F60" s="3"/>
      <c r="G60" s="4"/>
      <c r="H60" s="4"/>
      <c r="I60" s="4"/>
      <c r="J60" s="4"/>
      <c r="K60" s="4"/>
    </row>
    <row r="61" spans="1:11">
      <c r="A61" s="16" t="s">
        <v>146</v>
      </c>
      <c r="B61" s="320"/>
      <c r="C61" s="15">
        <v>332</v>
      </c>
      <c r="D61" s="19"/>
      <c r="E61" s="3"/>
      <c r="F61" s="3"/>
      <c r="G61" s="4"/>
      <c r="H61" s="4"/>
      <c r="I61" s="4"/>
      <c r="J61" s="4"/>
      <c r="K61" s="4"/>
    </row>
    <row r="62" spans="1:11">
      <c r="A62" s="16" t="s">
        <v>147</v>
      </c>
      <c r="B62" s="320"/>
      <c r="C62" s="15">
        <v>323</v>
      </c>
      <c r="D62" s="19"/>
      <c r="E62" s="3"/>
      <c r="F62" s="3"/>
      <c r="G62" s="4"/>
      <c r="H62" s="4"/>
      <c r="I62" s="4"/>
      <c r="J62" s="4"/>
      <c r="K62" s="4"/>
    </row>
    <row r="63" spans="1:11">
      <c r="A63" s="16" t="s">
        <v>148</v>
      </c>
      <c r="B63" s="320"/>
      <c r="C63" s="15">
        <v>455</v>
      </c>
      <c r="D63" s="19"/>
      <c r="E63" s="3"/>
      <c r="F63" s="3"/>
      <c r="G63" s="4"/>
      <c r="H63" s="4"/>
      <c r="I63" s="4"/>
      <c r="J63" s="4"/>
      <c r="K63" s="4"/>
    </row>
    <row r="64" spans="1:11">
      <c r="A64" s="16" t="s">
        <v>149</v>
      </c>
      <c r="B64" s="320"/>
      <c r="C64" s="15">
        <v>318</v>
      </c>
      <c r="D64" s="19"/>
      <c r="E64" s="3"/>
      <c r="F64" s="3"/>
      <c r="G64" s="4"/>
      <c r="H64" s="4"/>
      <c r="I64" s="4"/>
      <c r="J64" s="4"/>
      <c r="K64" s="4"/>
    </row>
    <row r="65" spans="1:11">
      <c r="A65" s="16" t="s">
        <v>150</v>
      </c>
      <c r="B65" s="320"/>
      <c r="C65" s="15">
        <v>268</v>
      </c>
      <c r="D65" s="19"/>
      <c r="E65" s="3"/>
      <c r="F65" s="3"/>
      <c r="G65" s="4"/>
      <c r="H65" s="4"/>
      <c r="I65" s="4"/>
      <c r="J65" s="4"/>
      <c r="K65" s="4"/>
    </row>
    <row r="66" spans="1:11">
      <c r="A66" s="16" t="s">
        <v>151</v>
      </c>
      <c r="B66" s="320"/>
      <c r="C66" s="15">
        <v>351</v>
      </c>
      <c r="D66" s="19"/>
      <c r="E66" s="3"/>
      <c r="F66" s="3"/>
      <c r="G66" s="4"/>
      <c r="H66" s="4"/>
      <c r="I66" s="4"/>
      <c r="J66" s="4"/>
      <c r="K66" s="4"/>
    </row>
    <row r="67" spans="1:11">
      <c r="A67" s="16" t="s">
        <v>152</v>
      </c>
      <c r="B67" s="320"/>
      <c r="C67" s="15">
        <v>10</v>
      </c>
      <c r="D67" s="19"/>
      <c r="E67" s="3"/>
      <c r="F67" s="3"/>
      <c r="G67" s="4"/>
      <c r="H67" s="4"/>
      <c r="I67" s="4"/>
      <c r="J67" s="4"/>
      <c r="K67" s="4"/>
    </row>
    <row r="68" spans="1:11">
      <c r="A68" s="3" t="s">
        <v>592</v>
      </c>
      <c r="B68" s="320" t="s">
        <v>1523</v>
      </c>
      <c r="C68" s="15">
        <v>251</v>
      </c>
      <c r="D68" s="19">
        <v>19</v>
      </c>
      <c r="E68" s="3"/>
      <c r="F68" s="3" t="s">
        <v>1747</v>
      </c>
      <c r="G68" s="4">
        <v>636.64</v>
      </c>
      <c r="H68" s="4">
        <v>295.68</v>
      </c>
      <c r="I68" s="4">
        <v>991.31</v>
      </c>
      <c r="J68" s="4">
        <v>1.54</v>
      </c>
      <c r="K68" s="4">
        <v>1.54</v>
      </c>
    </row>
    <row r="69" spans="1:11">
      <c r="A69" s="181" t="s">
        <v>153</v>
      </c>
      <c r="B69" s="320" t="s">
        <v>1523</v>
      </c>
      <c r="C69" s="15">
        <v>113</v>
      </c>
      <c r="D69" s="19">
        <v>22</v>
      </c>
      <c r="E69" s="3"/>
      <c r="F69" s="3" t="s">
        <v>1767</v>
      </c>
      <c r="G69" s="4">
        <v>69.53</v>
      </c>
      <c r="H69" s="4">
        <v>599.67999999999995</v>
      </c>
      <c r="I69" s="4">
        <v>1483.85</v>
      </c>
      <c r="J69" s="4">
        <v>3.85</v>
      </c>
      <c r="K69" s="4">
        <v>0.77</v>
      </c>
    </row>
    <row r="70" spans="1:11">
      <c r="A70" s="181" t="s">
        <v>153</v>
      </c>
      <c r="B70" s="320" t="s">
        <v>1566</v>
      </c>
      <c r="C70" s="15">
        <v>113</v>
      </c>
      <c r="D70" s="19"/>
      <c r="E70" s="3"/>
      <c r="F70" s="3"/>
      <c r="G70" s="4"/>
      <c r="H70" s="4"/>
      <c r="I70" s="4"/>
      <c r="J70" s="4"/>
      <c r="K70" s="4"/>
    </row>
    <row r="71" spans="1:11">
      <c r="A71" s="16" t="s">
        <v>154</v>
      </c>
      <c r="B71" s="320"/>
      <c r="C71" s="15">
        <v>6</v>
      </c>
      <c r="D71" s="19"/>
      <c r="E71" s="3"/>
      <c r="F71" s="3"/>
      <c r="G71" s="4"/>
      <c r="H71" s="4"/>
      <c r="I71" s="4"/>
      <c r="J71" s="4"/>
      <c r="K71" s="4"/>
    </row>
    <row r="72" spans="1:11">
      <c r="A72" s="16" t="s">
        <v>155</v>
      </c>
      <c r="B72" s="320"/>
      <c r="C72" s="15">
        <v>4</v>
      </c>
      <c r="D72" s="19"/>
      <c r="E72" s="3"/>
      <c r="F72" s="3"/>
      <c r="G72" s="4"/>
      <c r="H72" s="4"/>
      <c r="I72" s="4"/>
      <c r="J72" s="4"/>
      <c r="K72" s="4"/>
    </row>
    <row r="73" spans="1:11">
      <c r="A73" s="16" t="s">
        <v>156</v>
      </c>
      <c r="B73" s="320"/>
      <c r="C73" s="15">
        <v>5</v>
      </c>
      <c r="D73" s="19"/>
      <c r="E73" s="3"/>
      <c r="F73" s="3"/>
      <c r="G73" s="4"/>
      <c r="H73" s="4"/>
      <c r="I73" s="4"/>
      <c r="J73" s="4"/>
      <c r="K73" s="4"/>
    </row>
    <row r="74" spans="1:11">
      <c r="A74" s="16" t="s">
        <v>157</v>
      </c>
      <c r="B74" s="320"/>
      <c r="C74" s="15">
        <v>441</v>
      </c>
      <c r="D74" s="19"/>
      <c r="E74" s="3"/>
      <c r="F74" s="3"/>
      <c r="G74" s="4"/>
      <c r="H74" s="4"/>
      <c r="I74" s="4"/>
      <c r="J74" s="4"/>
      <c r="K74" s="4"/>
    </row>
    <row r="75" spans="1:11">
      <c r="A75" s="16" t="s">
        <v>158</v>
      </c>
      <c r="B75" s="320"/>
      <c r="C75" s="15">
        <v>421</v>
      </c>
      <c r="D75" s="19"/>
      <c r="E75" s="3"/>
      <c r="F75" s="3"/>
      <c r="G75" s="4"/>
      <c r="H75" s="4"/>
      <c r="I75" s="4"/>
      <c r="J75" s="4"/>
      <c r="K75" s="4"/>
    </row>
    <row r="76" spans="1:11">
      <c r="A76" s="16" t="s">
        <v>159</v>
      </c>
      <c r="B76" s="320"/>
      <c r="C76" s="15">
        <v>420</v>
      </c>
      <c r="D76" s="19"/>
      <c r="E76" s="3"/>
      <c r="F76" s="3"/>
      <c r="G76" s="4"/>
      <c r="H76" s="4"/>
      <c r="I76" s="4"/>
      <c r="J76" s="4"/>
      <c r="K76" s="4"/>
    </row>
    <row r="77" spans="1:11">
      <c r="A77" s="16" t="s">
        <v>160</v>
      </c>
      <c r="B77" s="320"/>
      <c r="C77" s="15">
        <v>152</v>
      </c>
      <c r="D77" s="19"/>
      <c r="E77" s="3"/>
      <c r="F77" s="3"/>
      <c r="G77" s="4"/>
      <c r="H77" s="4"/>
      <c r="I77" s="4"/>
      <c r="J77" s="4"/>
      <c r="K77" s="4"/>
    </row>
    <row r="78" spans="1:11">
      <c r="A78" s="16" t="s">
        <v>161</v>
      </c>
      <c r="B78" s="320"/>
      <c r="C78" s="15">
        <v>390</v>
      </c>
      <c r="D78" s="19"/>
      <c r="E78" s="3"/>
      <c r="F78" s="3"/>
      <c r="G78" s="4"/>
      <c r="H78" s="4"/>
      <c r="I78" s="4"/>
      <c r="J78" s="4"/>
      <c r="K78" s="4"/>
    </row>
    <row r="79" spans="1:11">
      <c r="A79" s="16" t="s">
        <v>162</v>
      </c>
      <c r="B79" s="320"/>
      <c r="C79" s="15">
        <v>358</v>
      </c>
      <c r="D79" s="19"/>
      <c r="E79" s="3"/>
      <c r="F79" s="3"/>
      <c r="G79" s="4"/>
      <c r="H79" s="4"/>
      <c r="I79" s="4"/>
      <c r="J79" s="4"/>
      <c r="K79" s="4"/>
    </row>
    <row r="80" spans="1:11">
      <c r="A80" s="16" t="s">
        <v>163</v>
      </c>
      <c r="B80" s="320"/>
      <c r="C80" s="15">
        <v>170</v>
      </c>
      <c r="D80" s="19"/>
      <c r="E80" s="3"/>
      <c r="F80" s="3"/>
      <c r="G80" s="4"/>
      <c r="H80" s="4"/>
      <c r="I80" s="4"/>
      <c r="J80" s="4"/>
      <c r="K80" s="4"/>
    </row>
    <row r="81" spans="1:11">
      <c r="A81" s="16" t="s">
        <v>164</v>
      </c>
      <c r="B81" s="320"/>
      <c r="C81" s="15">
        <v>433</v>
      </c>
      <c r="D81" s="19"/>
      <c r="E81" s="3"/>
      <c r="F81" s="3"/>
      <c r="G81" s="4"/>
      <c r="H81" s="4"/>
      <c r="I81" s="4"/>
      <c r="J81" s="4"/>
      <c r="K81" s="4"/>
    </row>
    <row r="82" spans="1:11">
      <c r="A82" s="16" t="s">
        <v>165</v>
      </c>
      <c r="B82" s="320"/>
      <c r="C82" s="15">
        <v>366</v>
      </c>
      <c r="D82" s="19"/>
      <c r="E82" s="3"/>
      <c r="F82" s="3"/>
      <c r="G82" s="4"/>
      <c r="H82" s="4"/>
      <c r="I82" s="4"/>
      <c r="J82" s="4"/>
      <c r="K82" s="4"/>
    </row>
    <row r="83" spans="1:11">
      <c r="A83" s="181" t="s">
        <v>166</v>
      </c>
      <c r="B83" s="320" t="s">
        <v>1499</v>
      </c>
      <c r="C83" s="15">
        <v>344</v>
      </c>
      <c r="D83" s="19">
        <v>12</v>
      </c>
      <c r="E83" s="3"/>
      <c r="F83" s="3" t="s">
        <v>1767</v>
      </c>
      <c r="G83" s="4">
        <v>459.82</v>
      </c>
      <c r="H83" s="4">
        <v>279.45</v>
      </c>
      <c r="I83" s="4">
        <v>454.52</v>
      </c>
      <c r="J83" s="4">
        <v>0.92</v>
      </c>
      <c r="K83" s="4">
        <v>1.1499999999999999</v>
      </c>
    </row>
    <row r="84" spans="1:11">
      <c r="A84" s="181" t="s">
        <v>167</v>
      </c>
      <c r="B84" s="320" t="s">
        <v>1433</v>
      </c>
      <c r="C84" s="15">
        <v>36</v>
      </c>
      <c r="D84" s="19"/>
      <c r="E84" s="3"/>
      <c r="F84" s="3" t="s">
        <v>1767</v>
      </c>
      <c r="G84" s="4"/>
      <c r="H84" s="4"/>
      <c r="I84" s="4"/>
      <c r="J84" s="4"/>
      <c r="K84" s="4"/>
    </row>
    <row r="85" spans="1:11">
      <c r="A85" s="181" t="s">
        <v>167</v>
      </c>
      <c r="B85" s="320" t="s">
        <v>1507</v>
      </c>
      <c r="C85" s="15">
        <v>36</v>
      </c>
      <c r="D85" s="19">
        <v>14</v>
      </c>
      <c r="E85" s="3"/>
      <c r="F85" s="3" t="s">
        <v>1767</v>
      </c>
      <c r="G85" s="4">
        <v>128.57</v>
      </c>
      <c r="H85" s="4">
        <v>336.98</v>
      </c>
      <c r="I85" s="4">
        <v>933.86</v>
      </c>
      <c r="J85" s="4">
        <v>1.46</v>
      </c>
      <c r="K85" s="4">
        <v>0.92</v>
      </c>
    </row>
    <row r="86" spans="1:11">
      <c r="A86" s="16" t="s">
        <v>168</v>
      </c>
      <c r="B86" s="320"/>
      <c r="C86" s="15">
        <v>35</v>
      </c>
      <c r="D86" s="19"/>
      <c r="E86" s="3"/>
      <c r="F86" s="3"/>
      <c r="G86" s="4"/>
      <c r="H86" s="4"/>
      <c r="I86" s="4"/>
      <c r="J86" s="4"/>
      <c r="K86" s="4"/>
    </row>
    <row r="87" spans="1:11">
      <c r="A87" s="16" t="s">
        <v>169</v>
      </c>
      <c r="B87" s="320"/>
      <c r="C87" s="15">
        <v>173</v>
      </c>
      <c r="D87" s="19"/>
      <c r="E87" s="3"/>
      <c r="F87" s="3"/>
      <c r="G87" s="4"/>
      <c r="H87" s="4"/>
      <c r="I87" s="4"/>
      <c r="J87" s="4"/>
      <c r="K87" s="4"/>
    </row>
    <row r="88" spans="1:11">
      <c r="A88" s="181" t="s">
        <v>170</v>
      </c>
      <c r="B88" s="320" t="s">
        <v>1572</v>
      </c>
      <c r="C88" s="15">
        <v>91</v>
      </c>
      <c r="D88" s="19">
        <v>12</v>
      </c>
      <c r="E88" s="3"/>
      <c r="F88" s="3" t="s">
        <v>1767</v>
      </c>
      <c r="G88" s="4">
        <v>750.55</v>
      </c>
      <c r="H88" s="4">
        <v>174.19</v>
      </c>
      <c r="I88" s="4">
        <v>232.86</v>
      </c>
      <c r="J88" s="4">
        <v>0.77</v>
      </c>
      <c r="K88" s="4">
        <v>1.08</v>
      </c>
    </row>
    <row r="89" spans="1:11">
      <c r="A89" s="181" t="s">
        <v>170</v>
      </c>
      <c r="B89" s="320" t="s">
        <v>1577</v>
      </c>
      <c r="C89" s="15">
        <v>91</v>
      </c>
      <c r="D89" s="19"/>
      <c r="E89" s="3"/>
      <c r="F89" s="3" t="s">
        <v>1767</v>
      </c>
      <c r="G89" s="4"/>
      <c r="H89" s="4"/>
      <c r="I89" s="4"/>
      <c r="J89" s="4"/>
      <c r="K89" s="4"/>
    </row>
    <row r="90" spans="1:11">
      <c r="A90" s="16" t="s">
        <v>171</v>
      </c>
      <c r="B90" s="320"/>
      <c r="C90" s="15">
        <v>415</v>
      </c>
      <c r="D90" s="19"/>
      <c r="E90" s="3"/>
      <c r="F90" s="3"/>
      <c r="G90" s="4"/>
      <c r="H90" s="4"/>
      <c r="I90" s="4"/>
      <c r="J90" s="4"/>
      <c r="K90" s="4"/>
    </row>
    <row r="91" spans="1:11">
      <c r="A91" s="16" t="s">
        <v>172</v>
      </c>
      <c r="B91" s="320"/>
      <c r="C91" s="15">
        <v>256</v>
      </c>
      <c r="D91" s="19"/>
      <c r="E91" s="3"/>
      <c r="F91" s="3"/>
      <c r="G91" s="4"/>
      <c r="H91" s="4"/>
      <c r="I91" s="4"/>
      <c r="J91" s="4"/>
      <c r="K91" s="4"/>
    </row>
    <row r="92" spans="1:11">
      <c r="A92" s="16" t="s">
        <v>173</v>
      </c>
      <c r="B92" s="320"/>
      <c r="C92" s="15">
        <v>341</v>
      </c>
      <c r="D92" s="19"/>
      <c r="E92" s="3"/>
      <c r="F92" s="3"/>
      <c r="G92" s="4"/>
      <c r="H92" s="4"/>
      <c r="I92" s="4"/>
      <c r="J92" s="4"/>
      <c r="K92" s="4"/>
    </row>
    <row r="93" spans="1:11">
      <c r="A93" s="16" t="s">
        <v>174</v>
      </c>
      <c r="B93" s="320"/>
      <c r="C93" s="15">
        <v>222</v>
      </c>
      <c r="D93" s="19"/>
      <c r="E93" s="3"/>
      <c r="F93" s="3"/>
      <c r="G93" s="4"/>
      <c r="H93" s="4"/>
      <c r="I93" s="4"/>
      <c r="J93" s="4"/>
      <c r="K93" s="4"/>
    </row>
    <row r="94" spans="1:11">
      <c r="A94" s="16" t="s">
        <v>175</v>
      </c>
      <c r="B94" s="320"/>
      <c r="C94" s="15">
        <v>346</v>
      </c>
      <c r="D94" s="19"/>
      <c r="E94" s="3"/>
      <c r="F94" s="3"/>
      <c r="G94" s="4"/>
      <c r="H94" s="4"/>
      <c r="I94" s="4"/>
      <c r="J94" s="4"/>
      <c r="K94" s="4"/>
    </row>
    <row r="95" spans="1:11">
      <c r="A95" s="16" t="s">
        <v>176</v>
      </c>
      <c r="B95" s="320"/>
      <c r="C95" s="15">
        <v>408</v>
      </c>
      <c r="D95" s="19"/>
      <c r="E95" s="3"/>
      <c r="F95" s="3"/>
      <c r="G95" s="4"/>
      <c r="H95" s="4"/>
      <c r="I95" s="4"/>
      <c r="J95" s="4"/>
      <c r="K95" s="4"/>
    </row>
    <row r="96" spans="1:11">
      <c r="A96" s="16" t="s">
        <v>177</v>
      </c>
      <c r="B96" s="320"/>
      <c r="C96" s="15">
        <v>342</v>
      </c>
      <c r="D96" s="19"/>
      <c r="E96" s="3"/>
      <c r="F96" s="3"/>
      <c r="G96" s="4"/>
      <c r="H96" s="4"/>
      <c r="I96" s="4"/>
      <c r="J96" s="4"/>
      <c r="K96" s="4"/>
    </row>
    <row r="97" spans="1:11">
      <c r="A97" s="3" t="s">
        <v>178</v>
      </c>
      <c r="B97" s="320" t="s">
        <v>1499</v>
      </c>
      <c r="C97" s="15">
        <v>488</v>
      </c>
      <c r="D97" s="19">
        <v>13</v>
      </c>
      <c r="E97" s="3"/>
      <c r="F97" s="3" t="s">
        <v>1767</v>
      </c>
      <c r="G97" s="4">
        <v>229.24</v>
      </c>
      <c r="H97" s="4">
        <v>545.75</v>
      </c>
      <c r="I97" s="4">
        <v>502.14</v>
      </c>
      <c r="J97" s="4">
        <v>1.85</v>
      </c>
      <c r="K97" s="4">
        <v>1.31</v>
      </c>
    </row>
    <row r="98" spans="1:11">
      <c r="A98" s="16" t="s">
        <v>179</v>
      </c>
      <c r="B98" s="320"/>
      <c r="C98" s="15">
        <v>453</v>
      </c>
      <c r="D98" s="19"/>
      <c r="E98" s="3"/>
      <c r="F98" s="3"/>
      <c r="G98" s="4"/>
      <c r="H98" s="4"/>
      <c r="I98" s="4"/>
      <c r="J98" s="4"/>
      <c r="K98" s="4"/>
    </row>
    <row r="99" spans="1:11">
      <c r="A99" s="181" t="s">
        <v>180</v>
      </c>
      <c r="B99" s="320" t="s">
        <v>1485</v>
      </c>
      <c r="C99" s="15">
        <v>169</v>
      </c>
      <c r="D99" s="19">
        <v>21</v>
      </c>
      <c r="E99" s="3"/>
      <c r="F99" s="3" t="s">
        <v>588</v>
      </c>
      <c r="G99" s="4">
        <v>968.74</v>
      </c>
      <c r="H99" s="4">
        <v>354.22</v>
      </c>
      <c r="I99" s="4">
        <v>801.52</v>
      </c>
      <c r="J99" s="4">
        <v>1.31</v>
      </c>
      <c r="K99" s="4">
        <v>2</v>
      </c>
    </row>
    <row r="100" spans="1:11">
      <c r="A100" s="16" t="s">
        <v>181</v>
      </c>
      <c r="B100" s="320"/>
      <c r="C100" s="15">
        <v>159</v>
      </c>
      <c r="D100" s="19"/>
      <c r="E100" s="3"/>
      <c r="F100" s="3"/>
      <c r="G100" s="4"/>
      <c r="H100" s="4"/>
      <c r="I100" s="4"/>
      <c r="J100" s="4"/>
      <c r="K100" s="4"/>
    </row>
    <row r="101" spans="1:11">
      <c r="A101" s="16" t="s">
        <v>182</v>
      </c>
      <c r="B101" s="320"/>
      <c r="C101" s="15">
        <v>104</v>
      </c>
      <c r="D101" s="19"/>
      <c r="E101" s="3"/>
      <c r="F101" s="3"/>
      <c r="G101" s="4"/>
      <c r="H101" s="4"/>
      <c r="I101" s="4"/>
      <c r="J101" s="4"/>
      <c r="K101" s="4"/>
    </row>
    <row r="102" spans="1:11">
      <c r="A102" s="16" t="s">
        <v>183</v>
      </c>
      <c r="B102" s="320"/>
      <c r="C102" s="15">
        <v>155</v>
      </c>
      <c r="D102" s="19"/>
      <c r="E102" s="3"/>
      <c r="F102" s="3"/>
      <c r="G102" s="4"/>
      <c r="H102" s="4"/>
      <c r="I102" s="4"/>
      <c r="J102" s="4"/>
      <c r="K102" s="4"/>
    </row>
    <row r="103" spans="1:11">
      <c r="A103" s="16" t="s">
        <v>184</v>
      </c>
      <c r="B103" s="320"/>
      <c r="C103" s="15">
        <v>491</v>
      </c>
      <c r="D103" s="19"/>
      <c r="E103" s="3"/>
      <c r="F103" s="3"/>
      <c r="G103" s="4"/>
      <c r="H103" s="4"/>
      <c r="I103" s="4"/>
      <c r="J103" s="4"/>
      <c r="K103" s="4"/>
    </row>
    <row r="104" spans="1:11">
      <c r="A104" s="16" t="s">
        <v>185</v>
      </c>
      <c r="B104" s="320"/>
      <c r="C104" s="15">
        <v>301</v>
      </c>
      <c r="D104" s="19"/>
      <c r="E104" s="3"/>
      <c r="F104" s="3"/>
      <c r="G104" s="4"/>
      <c r="H104" s="4"/>
      <c r="I104" s="4"/>
      <c r="J104" s="4"/>
      <c r="K104" s="4"/>
    </row>
    <row r="105" spans="1:11">
      <c r="A105" s="16" t="s">
        <v>186</v>
      </c>
      <c r="B105" s="320"/>
      <c r="C105" s="15">
        <v>225</v>
      </c>
      <c r="D105" s="19"/>
      <c r="E105" s="3"/>
      <c r="F105" s="3"/>
      <c r="G105" s="4"/>
      <c r="H105" s="4"/>
      <c r="I105" s="4"/>
      <c r="J105" s="4"/>
      <c r="K105" s="4"/>
    </row>
    <row r="106" spans="1:11">
      <c r="A106" s="16" t="s">
        <v>187</v>
      </c>
      <c r="B106" s="320"/>
      <c r="C106" s="15">
        <v>386</v>
      </c>
      <c r="D106" s="19"/>
      <c r="E106" s="3"/>
      <c r="F106" s="3"/>
      <c r="G106" s="4"/>
      <c r="H106" s="4"/>
      <c r="I106" s="4"/>
      <c r="J106" s="4"/>
      <c r="K106" s="4"/>
    </row>
    <row r="107" spans="1:11">
      <c r="A107" s="16" t="s">
        <v>188</v>
      </c>
      <c r="B107" s="320"/>
      <c r="C107" s="15">
        <v>87</v>
      </c>
      <c r="D107" s="19"/>
      <c r="E107" s="3"/>
      <c r="F107" s="3"/>
      <c r="G107" s="4"/>
      <c r="H107" s="4"/>
      <c r="I107" s="4"/>
      <c r="J107" s="4"/>
      <c r="K107" s="4"/>
    </row>
    <row r="108" spans="1:11">
      <c r="A108" s="16" t="s">
        <v>189</v>
      </c>
      <c r="B108" s="320"/>
      <c r="C108" s="15">
        <v>483</v>
      </c>
      <c r="D108" s="19"/>
      <c r="E108" s="3"/>
      <c r="F108" s="3"/>
      <c r="G108" s="4"/>
      <c r="H108" s="4"/>
      <c r="I108" s="4"/>
      <c r="J108" s="4"/>
      <c r="K108" s="4"/>
    </row>
    <row r="109" spans="1:11">
      <c r="A109" s="16" t="s">
        <v>190</v>
      </c>
      <c r="B109" s="320"/>
      <c r="C109" s="15">
        <v>50</v>
      </c>
      <c r="D109" s="19"/>
      <c r="E109" s="3"/>
      <c r="F109" s="3"/>
      <c r="G109" s="4"/>
      <c r="H109" s="4"/>
      <c r="I109" s="4"/>
      <c r="J109" s="4"/>
      <c r="K109" s="4"/>
    </row>
    <row r="110" spans="1:11">
      <c r="A110" s="16" t="s">
        <v>191</v>
      </c>
      <c r="B110" s="320"/>
      <c r="C110" s="15">
        <v>132</v>
      </c>
      <c r="D110" s="19"/>
      <c r="E110" s="3"/>
      <c r="F110" s="3"/>
      <c r="G110" s="4"/>
      <c r="H110" s="4"/>
      <c r="I110" s="4"/>
      <c r="J110" s="4"/>
      <c r="K110" s="4"/>
    </row>
    <row r="111" spans="1:11">
      <c r="A111" s="16" t="s">
        <v>192</v>
      </c>
      <c r="B111" s="320"/>
      <c r="C111" s="15">
        <v>85</v>
      </c>
      <c r="D111" s="19"/>
      <c r="E111" s="3"/>
      <c r="F111" s="3"/>
      <c r="G111" s="4"/>
      <c r="H111" s="4"/>
      <c r="I111" s="4"/>
      <c r="J111" s="4"/>
      <c r="K111" s="4"/>
    </row>
    <row r="112" spans="1:11">
      <c r="A112" s="16" t="s">
        <v>193</v>
      </c>
      <c r="B112" s="320"/>
      <c r="C112" s="15">
        <v>84</v>
      </c>
      <c r="D112" s="19"/>
      <c r="E112" s="3"/>
      <c r="F112" s="3"/>
      <c r="G112" s="4"/>
      <c r="H112" s="4"/>
      <c r="I112" s="4"/>
      <c r="J112" s="4"/>
      <c r="K112" s="4"/>
    </row>
    <row r="113" spans="1:11">
      <c r="A113" s="181" t="s">
        <v>194</v>
      </c>
      <c r="B113" s="320" t="s">
        <v>1606</v>
      </c>
      <c r="C113" s="15">
        <v>232</v>
      </c>
      <c r="D113" s="19">
        <v>8</v>
      </c>
      <c r="E113" s="3"/>
      <c r="F113" s="3" t="s">
        <v>1767</v>
      </c>
      <c r="G113" s="4">
        <v>196.58</v>
      </c>
      <c r="H113" s="4">
        <v>293.11</v>
      </c>
      <c r="I113" s="4">
        <v>325.57</v>
      </c>
      <c r="J113" s="4">
        <v>1.38</v>
      </c>
      <c r="K113" s="4">
        <v>0.77</v>
      </c>
    </row>
    <row r="114" spans="1:11">
      <c r="A114" s="16" t="s">
        <v>195</v>
      </c>
      <c r="B114" s="320"/>
      <c r="C114" s="15">
        <v>148</v>
      </c>
      <c r="D114" s="19"/>
      <c r="E114" s="3"/>
      <c r="F114" s="3"/>
      <c r="G114" s="4"/>
      <c r="H114" s="4"/>
      <c r="I114" s="4"/>
      <c r="J114" s="4"/>
      <c r="K114" s="4"/>
    </row>
    <row r="115" spans="1:11">
      <c r="A115" s="3" t="s">
        <v>196</v>
      </c>
      <c r="B115" s="320" t="s">
        <v>1485</v>
      </c>
      <c r="C115" s="15">
        <v>149</v>
      </c>
      <c r="D115" s="19">
        <v>19</v>
      </c>
      <c r="E115" s="3"/>
      <c r="F115" s="3" t="s">
        <v>1747</v>
      </c>
      <c r="G115" s="4">
        <v>992.63</v>
      </c>
      <c r="H115" s="4">
        <v>425.88</v>
      </c>
      <c r="I115" s="4">
        <v>514.08000000000004</v>
      </c>
      <c r="J115" s="4">
        <v>1.4</v>
      </c>
      <c r="K115" s="4">
        <v>1.23</v>
      </c>
    </row>
    <row r="116" spans="1:11">
      <c r="A116" s="181" t="s">
        <v>197</v>
      </c>
      <c r="B116" s="320" t="s">
        <v>1420</v>
      </c>
      <c r="C116" s="15">
        <v>452</v>
      </c>
      <c r="D116" s="19"/>
      <c r="E116" s="3"/>
      <c r="F116" s="3" t="s">
        <v>1767</v>
      </c>
      <c r="G116" s="4"/>
      <c r="H116" s="4"/>
      <c r="I116" s="4"/>
      <c r="J116" s="4">
        <v>1.08</v>
      </c>
      <c r="K116" s="4">
        <v>1.46</v>
      </c>
    </row>
    <row r="117" spans="1:11">
      <c r="A117" s="181" t="s">
        <v>197</v>
      </c>
      <c r="B117" s="320" t="s">
        <v>1581</v>
      </c>
      <c r="C117" s="15">
        <v>452</v>
      </c>
      <c r="D117" s="19">
        <v>15</v>
      </c>
      <c r="E117" s="3"/>
      <c r="F117" s="3" t="s">
        <v>1767</v>
      </c>
      <c r="G117" s="4">
        <v>559.98</v>
      </c>
      <c r="H117" s="4">
        <v>369.63</v>
      </c>
      <c r="I117" s="4">
        <v>576.26</v>
      </c>
      <c r="J117" s="4">
        <v>1.08</v>
      </c>
      <c r="K117" s="4">
        <v>1.46</v>
      </c>
    </row>
    <row r="118" spans="1:11">
      <c r="A118" s="16" t="s">
        <v>198</v>
      </c>
      <c r="B118" s="320"/>
      <c r="C118" s="15">
        <v>147</v>
      </c>
      <c r="D118" s="19"/>
      <c r="E118" s="3"/>
      <c r="F118" s="3"/>
      <c r="G118" s="4"/>
      <c r="H118" s="4"/>
      <c r="I118" s="4"/>
      <c r="J118" s="4"/>
      <c r="K118" s="4"/>
    </row>
    <row r="119" spans="1:11">
      <c r="A119" s="181" t="s">
        <v>199</v>
      </c>
      <c r="B119" s="320" t="s">
        <v>1408</v>
      </c>
      <c r="C119" s="15">
        <v>426</v>
      </c>
      <c r="D119" s="19">
        <v>17</v>
      </c>
      <c r="E119" s="3"/>
      <c r="F119" s="3" t="s">
        <v>1767</v>
      </c>
      <c r="G119" s="4">
        <v>637.4</v>
      </c>
      <c r="H119" s="4">
        <v>409.75</v>
      </c>
      <c r="I119" s="4">
        <v>605.05999999999995</v>
      </c>
      <c r="J119" s="4">
        <v>2.31</v>
      </c>
      <c r="K119" s="4">
        <v>1.23</v>
      </c>
    </row>
    <row r="120" spans="1:11">
      <c r="A120" s="181" t="s">
        <v>199</v>
      </c>
      <c r="B120" s="320" t="s">
        <v>1634</v>
      </c>
      <c r="C120" s="15">
        <v>426</v>
      </c>
      <c r="D120" s="19"/>
      <c r="E120" s="3"/>
      <c r="F120" s="3" t="s">
        <v>1767</v>
      </c>
      <c r="G120" s="4"/>
      <c r="H120" s="4"/>
      <c r="I120" s="4"/>
      <c r="J120" s="4">
        <v>2.31</v>
      </c>
      <c r="K120" s="4">
        <v>1.23</v>
      </c>
    </row>
    <row r="121" spans="1:11">
      <c r="A121" s="16" t="s">
        <v>200</v>
      </c>
      <c r="B121" s="320"/>
      <c r="C121" s="15">
        <v>425</v>
      </c>
      <c r="D121" s="19"/>
      <c r="E121" s="3"/>
      <c r="F121" s="3"/>
      <c r="G121" s="4"/>
      <c r="H121" s="4"/>
      <c r="I121" s="4"/>
      <c r="J121" s="4"/>
      <c r="K121" s="4"/>
    </row>
    <row r="122" spans="1:11">
      <c r="A122" s="16" t="s">
        <v>201</v>
      </c>
      <c r="B122" s="320"/>
      <c r="C122" s="15">
        <v>96</v>
      </c>
      <c r="D122" s="19"/>
      <c r="E122" s="3"/>
      <c r="F122" s="3"/>
      <c r="G122" s="4"/>
      <c r="H122" s="4"/>
      <c r="I122" s="4"/>
      <c r="J122" s="4"/>
      <c r="K122" s="4"/>
    </row>
    <row r="123" spans="1:11">
      <c r="A123" s="181" t="s">
        <v>202</v>
      </c>
      <c r="B123" s="320" t="s">
        <v>1416</v>
      </c>
      <c r="C123" s="15">
        <v>51</v>
      </c>
      <c r="D123" s="19">
        <v>9</v>
      </c>
      <c r="E123" s="3"/>
      <c r="F123" s="3" t="s">
        <v>1767</v>
      </c>
      <c r="G123" s="4">
        <v>408.48</v>
      </c>
      <c r="H123" s="4">
        <v>76.459999999999994</v>
      </c>
      <c r="I123" s="4">
        <v>378.18</v>
      </c>
      <c r="J123" s="4">
        <v>0.54</v>
      </c>
      <c r="K123" s="4">
        <v>1.85</v>
      </c>
    </row>
    <row r="124" spans="1:11">
      <c r="A124" s="181" t="s">
        <v>202</v>
      </c>
      <c r="B124" s="320" t="s">
        <v>1562</v>
      </c>
      <c r="C124" s="15">
        <v>51</v>
      </c>
      <c r="D124" s="19"/>
      <c r="E124" s="3"/>
      <c r="F124" s="3" t="s">
        <v>1767</v>
      </c>
      <c r="G124" s="4"/>
      <c r="H124" s="4"/>
      <c r="I124" s="4"/>
      <c r="J124" s="4">
        <v>0.54</v>
      </c>
      <c r="K124" s="4">
        <v>1.85</v>
      </c>
    </row>
    <row r="125" spans="1:11">
      <c r="A125" s="16" t="s">
        <v>203</v>
      </c>
      <c r="B125" s="320"/>
      <c r="C125" s="15">
        <v>206</v>
      </c>
      <c r="D125" s="19"/>
      <c r="E125" s="3"/>
      <c r="F125" s="3"/>
      <c r="G125" s="4"/>
      <c r="H125" s="4"/>
      <c r="I125" s="4"/>
      <c r="J125" s="4"/>
      <c r="K125" s="4"/>
    </row>
    <row r="126" spans="1:11">
      <c r="A126" s="16" t="s">
        <v>204</v>
      </c>
      <c r="B126" s="320"/>
      <c r="C126" s="15">
        <v>356</v>
      </c>
      <c r="D126" s="19"/>
      <c r="E126" s="3"/>
      <c r="F126" s="3"/>
      <c r="G126" s="4"/>
      <c r="H126" s="4"/>
      <c r="I126" s="4"/>
      <c r="J126" s="4"/>
      <c r="K126" s="4"/>
    </row>
    <row r="127" spans="1:11">
      <c r="A127" s="3" t="s">
        <v>205</v>
      </c>
      <c r="B127" s="320" t="s">
        <v>1543</v>
      </c>
      <c r="C127" s="15">
        <v>477</v>
      </c>
      <c r="D127" s="19">
        <v>8</v>
      </c>
      <c r="E127" s="3"/>
      <c r="F127" s="3" t="s">
        <v>1747</v>
      </c>
      <c r="G127" s="4">
        <v>169.53</v>
      </c>
      <c r="H127" s="4">
        <v>373.34</v>
      </c>
      <c r="I127" s="4">
        <v>264.17</v>
      </c>
      <c r="J127" s="4">
        <v>0.69</v>
      </c>
      <c r="K127" s="4">
        <v>0.69</v>
      </c>
    </row>
    <row r="128" spans="1:11">
      <c r="A128" s="16" t="s">
        <v>206</v>
      </c>
      <c r="B128" s="320"/>
      <c r="C128" s="15">
        <v>355</v>
      </c>
      <c r="D128" s="19"/>
      <c r="E128" s="3"/>
      <c r="F128" s="3"/>
      <c r="G128" s="4"/>
      <c r="H128" s="4"/>
      <c r="I128" s="4"/>
      <c r="J128" s="4"/>
      <c r="K128" s="4"/>
    </row>
    <row r="129" spans="1:11">
      <c r="A129" s="16" t="s">
        <v>207</v>
      </c>
      <c r="B129" s="320"/>
      <c r="C129" s="15">
        <v>269</v>
      </c>
      <c r="D129" s="19"/>
      <c r="E129" s="3"/>
      <c r="F129" s="3"/>
      <c r="G129" s="4"/>
      <c r="H129" s="4"/>
      <c r="I129" s="4"/>
      <c r="J129" s="4"/>
      <c r="K129" s="4"/>
    </row>
    <row r="130" spans="1:11">
      <c r="A130" s="16" t="s">
        <v>208</v>
      </c>
      <c r="B130" s="320"/>
      <c r="C130" s="15">
        <v>133</v>
      </c>
      <c r="D130" s="19"/>
      <c r="E130" s="3"/>
      <c r="F130" s="3"/>
      <c r="G130" s="4"/>
      <c r="H130" s="4"/>
      <c r="I130" s="4"/>
      <c r="J130" s="4"/>
      <c r="K130" s="4"/>
    </row>
    <row r="131" spans="1:11">
      <c r="A131" s="16" t="s">
        <v>209</v>
      </c>
      <c r="B131" s="320"/>
      <c r="C131" s="15">
        <v>23</v>
      </c>
      <c r="D131" s="19"/>
      <c r="E131" s="3"/>
      <c r="F131" s="3"/>
      <c r="G131" s="4"/>
      <c r="H131" s="4"/>
      <c r="I131" s="4"/>
      <c r="J131" s="4"/>
      <c r="K131" s="4"/>
    </row>
    <row r="132" spans="1:11">
      <c r="A132" s="16" t="s">
        <v>210</v>
      </c>
      <c r="B132" s="320"/>
      <c r="C132" s="15">
        <v>125</v>
      </c>
      <c r="D132" s="19"/>
      <c r="E132" s="3"/>
      <c r="F132" s="3"/>
      <c r="G132" s="4"/>
      <c r="H132" s="4"/>
      <c r="I132" s="4"/>
      <c r="J132" s="4"/>
      <c r="K132" s="4"/>
    </row>
    <row r="133" spans="1:11">
      <c r="A133" s="3" t="s">
        <v>211</v>
      </c>
      <c r="B133" s="320" t="s">
        <v>1519</v>
      </c>
      <c r="C133" s="15">
        <v>466</v>
      </c>
      <c r="D133" s="19">
        <v>12</v>
      </c>
      <c r="E133" s="3"/>
      <c r="F133" s="3" t="s">
        <v>1747</v>
      </c>
      <c r="G133" s="4">
        <v>373.88</v>
      </c>
      <c r="H133" s="4">
        <v>256.95999999999998</v>
      </c>
      <c r="I133" s="4">
        <v>524.94000000000005</v>
      </c>
      <c r="J133" s="4">
        <v>1.1499999999999999</v>
      </c>
      <c r="K133" s="4">
        <v>1.46</v>
      </c>
    </row>
    <row r="134" spans="1:11">
      <c r="A134" s="16" t="s">
        <v>212</v>
      </c>
      <c r="B134" s="320"/>
      <c r="C134" s="15">
        <v>309</v>
      </c>
      <c r="D134" s="19"/>
      <c r="E134" s="3"/>
      <c r="F134" s="3"/>
      <c r="G134" s="4"/>
      <c r="H134" s="4"/>
      <c r="I134" s="4"/>
      <c r="J134" s="4"/>
      <c r="K134" s="4"/>
    </row>
    <row r="135" spans="1:11">
      <c r="A135" s="16" t="s">
        <v>213</v>
      </c>
      <c r="B135" s="320"/>
      <c r="C135" s="15">
        <v>101</v>
      </c>
      <c r="D135" s="19"/>
      <c r="E135" s="3"/>
      <c r="F135" s="3"/>
      <c r="G135" s="4"/>
      <c r="H135" s="4"/>
      <c r="I135" s="4"/>
      <c r="J135" s="4"/>
      <c r="K135" s="4"/>
    </row>
    <row r="136" spans="1:11">
      <c r="A136" s="16" t="s">
        <v>214</v>
      </c>
      <c r="B136" s="320"/>
      <c r="C136" s="15">
        <v>239</v>
      </c>
      <c r="D136" s="19"/>
      <c r="E136" s="3"/>
      <c r="F136" s="3"/>
      <c r="G136" s="4"/>
      <c r="H136" s="4"/>
      <c r="I136" s="4"/>
      <c r="J136" s="4"/>
      <c r="K136" s="4"/>
    </row>
    <row r="137" spans="1:11">
      <c r="A137" s="3" t="s">
        <v>215</v>
      </c>
      <c r="B137" s="320" t="s">
        <v>1626</v>
      </c>
      <c r="C137" s="15">
        <v>395</v>
      </c>
      <c r="D137" s="19">
        <v>20</v>
      </c>
      <c r="E137" s="3"/>
      <c r="F137" s="3" t="s">
        <v>1747</v>
      </c>
      <c r="G137" s="4">
        <v>518.17999999999995</v>
      </c>
      <c r="H137" s="4">
        <v>1006.94</v>
      </c>
      <c r="I137" s="4">
        <v>432.13</v>
      </c>
      <c r="J137" s="4">
        <v>1.29</v>
      </c>
      <c r="K137" s="4">
        <v>0.92</v>
      </c>
    </row>
    <row r="138" spans="1:11">
      <c r="A138" s="16" t="s">
        <v>216</v>
      </c>
      <c r="B138" s="320"/>
      <c r="C138" s="15">
        <v>244</v>
      </c>
      <c r="D138" s="19"/>
      <c r="E138" s="3"/>
      <c r="F138" s="3"/>
      <c r="G138" s="4"/>
      <c r="H138" s="4"/>
      <c r="I138" s="4"/>
      <c r="J138" s="4"/>
      <c r="K138" s="4"/>
    </row>
    <row r="139" spans="1:11">
      <c r="A139" s="16" t="s">
        <v>217</v>
      </c>
      <c r="B139" s="320"/>
      <c r="C139" s="15">
        <v>196</v>
      </c>
      <c r="D139" s="19"/>
      <c r="E139" s="3"/>
      <c r="F139" s="3"/>
      <c r="G139" s="4"/>
      <c r="H139" s="4"/>
      <c r="I139" s="4"/>
      <c r="J139" s="4"/>
      <c r="K139" s="4"/>
    </row>
    <row r="140" spans="1:11">
      <c r="A140" s="16" t="s">
        <v>218</v>
      </c>
      <c r="B140" s="320"/>
      <c r="C140" s="15">
        <v>102</v>
      </c>
      <c r="D140" s="19"/>
      <c r="E140" s="3"/>
      <c r="F140" s="3"/>
      <c r="G140" s="4"/>
      <c r="H140" s="4"/>
      <c r="I140" s="4"/>
      <c r="J140" s="4"/>
      <c r="K140" s="4"/>
    </row>
    <row r="141" spans="1:11">
      <c r="A141" s="16" t="s">
        <v>219</v>
      </c>
      <c r="B141" s="320"/>
      <c r="C141" s="15">
        <v>103</v>
      </c>
      <c r="D141" s="19"/>
      <c r="E141" s="3"/>
      <c r="F141" s="3"/>
      <c r="G141" s="4"/>
      <c r="H141" s="4"/>
      <c r="I141" s="4"/>
      <c r="J141" s="4"/>
      <c r="K141" s="4"/>
    </row>
    <row r="142" spans="1:11">
      <c r="A142" s="16" t="s">
        <v>220</v>
      </c>
      <c r="B142" s="320"/>
      <c r="C142" s="15">
        <v>295</v>
      </c>
      <c r="D142" s="19"/>
      <c r="E142" s="3"/>
      <c r="F142" s="3"/>
      <c r="G142" s="4"/>
      <c r="H142" s="4"/>
      <c r="I142" s="4"/>
      <c r="J142" s="4"/>
      <c r="K142" s="4"/>
    </row>
    <row r="143" spans="1:11">
      <c r="A143" s="16" t="s">
        <v>221</v>
      </c>
      <c r="B143" s="320"/>
      <c r="C143" s="15">
        <v>83</v>
      </c>
      <c r="D143" s="19"/>
      <c r="E143" s="3"/>
      <c r="F143" s="3"/>
      <c r="G143" s="4"/>
      <c r="H143" s="4"/>
      <c r="I143" s="4"/>
      <c r="J143" s="4"/>
      <c r="K143" s="4"/>
    </row>
    <row r="144" spans="1:11">
      <c r="A144" s="16" t="s">
        <v>222</v>
      </c>
      <c r="B144" s="320"/>
      <c r="C144" s="15">
        <v>22</v>
      </c>
      <c r="D144" s="19"/>
      <c r="E144" s="3"/>
      <c r="F144" s="3"/>
      <c r="G144" s="4"/>
      <c r="H144" s="4"/>
      <c r="I144" s="4"/>
      <c r="J144" s="4"/>
      <c r="K144" s="4"/>
    </row>
    <row r="145" spans="1:11">
      <c r="A145" s="16" t="s">
        <v>223</v>
      </c>
      <c r="B145" s="320"/>
      <c r="C145" s="15">
        <v>349</v>
      </c>
      <c r="D145" s="19"/>
      <c r="E145" s="3"/>
      <c r="F145" s="3"/>
      <c r="G145" s="4"/>
      <c r="H145" s="4"/>
      <c r="I145" s="4"/>
      <c r="J145" s="4"/>
      <c r="K145" s="4"/>
    </row>
    <row r="146" spans="1:11">
      <c r="A146" s="181" t="s">
        <v>224</v>
      </c>
      <c r="B146" s="320" t="s">
        <v>1626</v>
      </c>
      <c r="C146" s="15">
        <v>160</v>
      </c>
      <c r="D146" s="19">
        <v>10</v>
      </c>
      <c r="E146" s="3"/>
      <c r="F146" s="3" t="s">
        <v>1767</v>
      </c>
      <c r="G146" s="4">
        <v>417.44</v>
      </c>
      <c r="H146" s="4">
        <v>304.45999999999998</v>
      </c>
      <c r="I146" s="4">
        <v>265.05</v>
      </c>
      <c r="J146" s="4">
        <v>1.31</v>
      </c>
      <c r="K146" s="4">
        <v>1.2</v>
      </c>
    </row>
    <row r="147" spans="1:11">
      <c r="A147" s="16" t="s">
        <v>225</v>
      </c>
      <c r="B147" s="320"/>
      <c r="C147" s="15">
        <v>456</v>
      </c>
      <c r="D147" s="19"/>
      <c r="E147" s="3"/>
      <c r="F147" s="3"/>
      <c r="G147" s="4"/>
      <c r="H147" s="4"/>
      <c r="I147" s="4"/>
      <c r="J147" s="4"/>
      <c r="K147" s="4"/>
    </row>
    <row r="148" spans="1:11">
      <c r="A148" s="16" t="s">
        <v>226</v>
      </c>
      <c r="B148" s="320"/>
      <c r="C148" s="15">
        <v>180</v>
      </c>
      <c r="D148" s="19"/>
      <c r="E148" s="3"/>
      <c r="F148" s="3"/>
      <c r="G148" s="4"/>
      <c r="H148" s="4"/>
      <c r="I148" s="4"/>
      <c r="J148" s="4"/>
      <c r="K148" s="4"/>
    </row>
    <row r="149" spans="1:11">
      <c r="A149" s="16" t="s">
        <v>227</v>
      </c>
      <c r="B149" s="320"/>
      <c r="C149" s="15">
        <v>136</v>
      </c>
      <c r="D149" s="19"/>
      <c r="E149" s="3"/>
      <c r="F149" s="3"/>
      <c r="G149" s="4"/>
      <c r="H149" s="4"/>
      <c r="I149" s="4"/>
      <c r="J149" s="4"/>
      <c r="K149" s="4"/>
    </row>
    <row r="150" spans="1:11">
      <c r="A150" s="16" t="s">
        <v>228</v>
      </c>
      <c r="B150" s="320"/>
      <c r="C150" s="15">
        <v>419</v>
      </c>
      <c r="D150" s="19"/>
      <c r="E150" s="3"/>
      <c r="F150" s="3"/>
      <c r="G150" s="4"/>
      <c r="H150" s="4"/>
      <c r="I150" s="4"/>
      <c r="J150" s="4"/>
      <c r="K150" s="4"/>
    </row>
    <row r="151" spans="1:11">
      <c r="A151" s="3" t="s">
        <v>229</v>
      </c>
      <c r="B151" s="320" t="s">
        <v>1499</v>
      </c>
      <c r="C151" s="15">
        <v>330</v>
      </c>
      <c r="D151" s="19">
        <v>18</v>
      </c>
      <c r="E151" s="3"/>
      <c r="F151" s="3" t="s">
        <v>1747</v>
      </c>
      <c r="G151" s="4">
        <v>990.16</v>
      </c>
      <c r="H151" s="4">
        <v>320.77999999999997</v>
      </c>
      <c r="I151" s="4">
        <v>439.48</v>
      </c>
      <c r="J151" s="4">
        <v>1.23</v>
      </c>
      <c r="K151" s="4">
        <v>1.54</v>
      </c>
    </row>
    <row r="152" spans="1:11">
      <c r="A152" s="3" t="s">
        <v>230</v>
      </c>
      <c r="B152" s="320" t="s">
        <v>1606</v>
      </c>
      <c r="C152" s="15">
        <v>205</v>
      </c>
      <c r="D152" s="19">
        <v>14</v>
      </c>
      <c r="E152" s="3"/>
      <c r="F152" s="3" t="s">
        <v>1747</v>
      </c>
      <c r="G152" s="4">
        <v>221.87</v>
      </c>
      <c r="H152" s="4">
        <v>713</v>
      </c>
      <c r="I152" s="4">
        <v>439.38</v>
      </c>
      <c r="J152" s="4">
        <v>1.1499999999999999</v>
      </c>
      <c r="K152" s="4">
        <v>0.62</v>
      </c>
    </row>
    <row r="153" spans="1:11">
      <c r="A153" s="181" t="s">
        <v>231</v>
      </c>
      <c r="B153" s="320" t="s">
        <v>1583</v>
      </c>
      <c r="C153" s="15">
        <v>478</v>
      </c>
      <c r="D153" s="19">
        <v>17</v>
      </c>
      <c r="E153" s="3"/>
      <c r="F153" s="3" t="s">
        <v>1767</v>
      </c>
      <c r="G153" s="4">
        <v>1003.1</v>
      </c>
      <c r="H153" s="4">
        <v>204.12</v>
      </c>
      <c r="I153" s="4">
        <v>509.32</v>
      </c>
      <c r="J153" s="4">
        <v>1.08</v>
      </c>
      <c r="K153" s="4">
        <v>1.69</v>
      </c>
    </row>
    <row r="154" spans="1:11">
      <c r="A154" s="16" t="s">
        <v>232</v>
      </c>
      <c r="B154" s="320"/>
      <c r="C154" s="15">
        <v>162</v>
      </c>
      <c r="D154" s="19"/>
      <c r="E154" s="3"/>
      <c r="F154" s="3"/>
      <c r="G154" s="4"/>
      <c r="H154" s="4"/>
      <c r="I154" s="4"/>
      <c r="J154" s="4"/>
      <c r="K154" s="4"/>
    </row>
    <row r="155" spans="1:11">
      <c r="A155" s="16" t="s">
        <v>233</v>
      </c>
      <c r="B155" s="320"/>
      <c r="C155" s="15">
        <v>444</v>
      </c>
      <c r="D155" s="19"/>
      <c r="E155" s="3"/>
      <c r="F155" s="3"/>
      <c r="G155" s="4"/>
      <c r="H155" s="4"/>
      <c r="I155" s="4"/>
      <c r="J155" s="4"/>
      <c r="K155" s="4"/>
    </row>
    <row r="156" spans="1:11">
      <c r="A156" s="181" t="s">
        <v>234</v>
      </c>
      <c r="B156" s="320" t="s">
        <v>1598</v>
      </c>
      <c r="C156" s="15">
        <v>475</v>
      </c>
      <c r="D156" s="19">
        <v>14</v>
      </c>
      <c r="E156" s="3"/>
      <c r="F156" s="3" t="s">
        <v>588</v>
      </c>
      <c r="G156" s="4">
        <v>585.78</v>
      </c>
      <c r="H156" s="4">
        <v>189</v>
      </c>
      <c r="I156" s="4">
        <v>654.49</v>
      </c>
      <c r="J156" s="4">
        <v>1.05</v>
      </c>
      <c r="K156" s="4">
        <v>1.23</v>
      </c>
    </row>
    <row r="157" spans="1:11">
      <c r="A157" s="3" t="s">
        <v>235</v>
      </c>
      <c r="B157" s="320" t="s">
        <v>1562</v>
      </c>
      <c r="C157" s="15">
        <v>445</v>
      </c>
      <c r="D157" s="19">
        <v>20</v>
      </c>
      <c r="E157" s="3"/>
      <c r="F157" s="3" t="s">
        <v>1755</v>
      </c>
      <c r="G157" s="4">
        <v>1084.81</v>
      </c>
      <c r="H157" s="4">
        <v>415.45</v>
      </c>
      <c r="I157" s="4">
        <v>507.9</v>
      </c>
      <c r="J157" s="4">
        <v>1.66</v>
      </c>
      <c r="K157" s="4">
        <v>1.57</v>
      </c>
    </row>
    <row r="158" spans="1:11">
      <c r="A158" s="16" t="s">
        <v>236</v>
      </c>
      <c r="B158" s="320"/>
      <c r="C158" s="15">
        <v>282</v>
      </c>
      <c r="D158" s="19"/>
      <c r="E158" s="3"/>
      <c r="F158" s="3"/>
      <c r="G158" s="4"/>
      <c r="H158" s="4"/>
      <c r="I158" s="4"/>
      <c r="J158" s="4"/>
      <c r="K158" s="4"/>
    </row>
    <row r="159" spans="1:11">
      <c r="A159" s="16" t="s">
        <v>237</v>
      </c>
      <c r="B159" s="320"/>
      <c r="C159" s="15">
        <v>92</v>
      </c>
      <c r="D159" s="19"/>
      <c r="E159" s="3"/>
      <c r="F159" s="3"/>
      <c r="G159" s="4"/>
      <c r="H159" s="4"/>
      <c r="I159" s="4"/>
      <c r="J159" s="4"/>
      <c r="K159" s="4"/>
    </row>
    <row r="160" spans="1:11">
      <c r="A160" s="16" t="s">
        <v>238</v>
      </c>
      <c r="B160" s="320"/>
      <c r="C160" s="15">
        <v>423</v>
      </c>
      <c r="D160" s="19"/>
      <c r="E160" s="3"/>
      <c r="F160" s="3"/>
      <c r="G160" s="4"/>
      <c r="H160" s="4"/>
      <c r="I160" s="4"/>
      <c r="J160" s="4"/>
      <c r="K160" s="4"/>
    </row>
    <row r="161" spans="1:11">
      <c r="A161" s="3" t="s">
        <v>239</v>
      </c>
      <c r="B161" s="320" t="s">
        <v>1499</v>
      </c>
      <c r="C161" s="15">
        <v>94</v>
      </c>
      <c r="D161" s="19">
        <v>17</v>
      </c>
      <c r="E161" s="3"/>
      <c r="F161" s="3" t="s">
        <v>1747</v>
      </c>
      <c r="G161" s="4">
        <v>664.51</v>
      </c>
      <c r="H161" s="4">
        <v>293.11</v>
      </c>
      <c r="I161" s="4">
        <v>701.3</v>
      </c>
      <c r="J161" s="4">
        <v>0.92</v>
      </c>
      <c r="K161" s="4">
        <v>1.69</v>
      </c>
    </row>
    <row r="162" spans="1:11">
      <c r="A162" s="16" t="s">
        <v>240</v>
      </c>
      <c r="B162" s="320"/>
      <c r="C162" s="15">
        <v>74</v>
      </c>
      <c r="D162" s="19"/>
      <c r="E162" s="3"/>
      <c r="F162" s="3"/>
      <c r="G162" s="4"/>
      <c r="H162" s="4"/>
      <c r="I162" s="4"/>
      <c r="J162" s="4"/>
      <c r="K162" s="4"/>
    </row>
    <row r="163" spans="1:11">
      <c r="A163" s="16" t="s">
        <v>241</v>
      </c>
      <c r="B163" s="320"/>
      <c r="C163" s="15">
        <v>443</v>
      </c>
      <c r="D163" s="19"/>
      <c r="E163" s="3"/>
      <c r="F163" s="3"/>
      <c r="G163" s="4"/>
      <c r="H163" s="4"/>
      <c r="I163" s="4"/>
      <c r="J163" s="4"/>
      <c r="K163" s="4"/>
    </row>
    <row r="164" spans="1:11">
      <c r="A164" s="16" t="s">
        <v>242</v>
      </c>
      <c r="B164" s="320"/>
      <c r="C164" s="15">
        <v>203</v>
      </c>
      <c r="D164" s="19"/>
      <c r="E164" s="3"/>
      <c r="F164" s="3"/>
      <c r="G164" s="4"/>
      <c r="H164" s="4"/>
      <c r="I164" s="4"/>
      <c r="J164" s="4"/>
      <c r="K164" s="4"/>
    </row>
    <row r="165" spans="1:11">
      <c r="A165" s="16" t="s">
        <v>243</v>
      </c>
      <c r="B165" s="320"/>
      <c r="C165" s="15">
        <v>487</v>
      </c>
      <c r="D165" s="19"/>
      <c r="E165" s="3"/>
      <c r="F165" s="3"/>
      <c r="G165" s="4"/>
      <c r="H165" s="4"/>
      <c r="I165" s="4"/>
      <c r="J165" s="4"/>
      <c r="K165" s="4"/>
    </row>
    <row r="166" spans="1:11">
      <c r="A166" s="16" t="s">
        <v>244</v>
      </c>
      <c r="B166" s="320"/>
      <c r="C166" s="15">
        <v>471</v>
      </c>
      <c r="D166" s="19"/>
      <c r="E166" s="3"/>
      <c r="F166" s="3"/>
      <c r="G166" s="4"/>
      <c r="H166" s="4"/>
      <c r="I166" s="4"/>
      <c r="J166" s="4"/>
      <c r="K166" s="4"/>
    </row>
    <row r="167" spans="1:11">
      <c r="A167" s="16" t="s">
        <v>245</v>
      </c>
      <c r="B167" s="320"/>
      <c r="C167" s="15">
        <v>362</v>
      </c>
      <c r="D167" s="19"/>
      <c r="E167" s="3"/>
      <c r="F167" s="3"/>
      <c r="G167" s="4"/>
      <c r="H167" s="4"/>
      <c r="I167" s="4"/>
      <c r="J167" s="4"/>
      <c r="K167" s="4"/>
    </row>
    <row r="168" spans="1:11">
      <c r="A168" s="16" t="s">
        <v>246</v>
      </c>
      <c r="B168" s="320"/>
      <c r="C168" s="15">
        <v>431</v>
      </c>
      <c r="D168" s="19"/>
      <c r="E168" s="3"/>
      <c r="F168" s="3"/>
      <c r="G168" s="4"/>
      <c r="H168" s="4"/>
      <c r="I168" s="4"/>
      <c r="J168" s="4"/>
      <c r="K168" s="4"/>
    </row>
    <row r="169" spans="1:11">
      <c r="A169" s="16" t="s">
        <v>247</v>
      </c>
      <c r="B169" s="320"/>
      <c r="C169" s="15">
        <v>207</v>
      </c>
      <c r="D169" s="19"/>
      <c r="E169" s="3"/>
      <c r="F169" s="3"/>
      <c r="G169" s="4"/>
      <c r="H169" s="4"/>
      <c r="I169" s="4"/>
      <c r="J169" s="4"/>
      <c r="K169" s="4"/>
    </row>
    <row r="170" spans="1:11">
      <c r="A170" s="3" t="s">
        <v>248</v>
      </c>
      <c r="B170" s="320" t="s">
        <v>1477</v>
      </c>
      <c r="C170" s="15">
        <v>472</v>
      </c>
      <c r="D170" s="19"/>
      <c r="E170" s="3"/>
      <c r="F170" s="3" t="s">
        <v>1747</v>
      </c>
      <c r="G170" s="4"/>
      <c r="H170" s="4"/>
      <c r="I170" s="4"/>
      <c r="J170" s="4">
        <v>1.1499999999999999</v>
      </c>
      <c r="K170" s="4">
        <v>1.46</v>
      </c>
    </row>
    <row r="171" spans="1:11">
      <c r="A171" s="3" t="s">
        <v>248</v>
      </c>
      <c r="B171" s="320" t="s">
        <v>1562</v>
      </c>
      <c r="C171" s="15">
        <v>472</v>
      </c>
      <c r="D171" s="19">
        <v>18</v>
      </c>
      <c r="E171" s="3"/>
      <c r="F171" s="3" t="s">
        <v>1747</v>
      </c>
      <c r="G171" s="4">
        <v>579.27</v>
      </c>
      <c r="H171" s="4">
        <v>404.9</v>
      </c>
      <c r="I171" s="4">
        <v>781.51</v>
      </c>
      <c r="J171" s="4">
        <v>1.1499999999999999</v>
      </c>
      <c r="K171" s="4">
        <v>1.46</v>
      </c>
    </row>
    <row r="172" spans="1:11">
      <c r="A172" s="16" t="s">
        <v>249</v>
      </c>
      <c r="B172" s="320"/>
      <c r="C172" s="15">
        <v>44</v>
      </c>
      <c r="D172" s="19"/>
      <c r="E172" s="3"/>
      <c r="F172" s="3"/>
      <c r="G172" s="4"/>
      <c r="H172" s="4"/>
      <c r="I172" s="4"/>
      <c r="J172" s="4"/>
      <c r="K172" s="4"/>
    </row>
    <row r="173" spans="1:11">
      <c r="A173" s="16" t="s">
        <v>250</v>
      </c>
      <c r="B173" s="320"/>
      <c r="C173" s="15">
        <v>42</v>
      </c>
      <c r="D173" s="19"/>
      <c r="E173" s="3"/>
      <c r="F173" s="3"/>
      <c r="G173" s="4"/>
      <c r="H173" s="4"/>
      <c r="I173" s="4"/>
      <c r="J173" s="4"/>
      <c r="K173" s="4"/>
    </row>
    <row r="174" spans="1:11">
      <c r="A174" s="16" t="s">
        <v>251</v>
      </c>
      <c r="B174" s="320"/>
      <c r="C174" s="15">
        <v>118</v>
      </c>
      <c r="D174" s="19"/>
      <c r="E174" s="3"/>
      <c r="F174" s="3"/>
      <c r="G174" s="4"/>
      <c r="H174" s="4"/>
      <c r="I174" s="4"/>
      <c r="J174" s="4"/>
      <c r="K174" s="4"/>
    </row>
    <row r="175" spans="1:11">
      <c r="A175" s="16" t="s">
        <v>252</v>
      </c>
      <c r="B175" s="320"/>
      <c r="C175" s="15">
        <v>55</v>
      </c>
      <c r="D175" s="19"/>
      <c r="E175" s="3"/>
      <c r="F175" s="3"/>
      <c r="G175" s="4"/>
      <c r="H175" s="4"/>
      <c r="I175" s="4"/>
      <c r="J175" s="4"/>
      <c r="K175" s="4"/>
    </row>
    <row r="176" spans="1:11">
      <c r="A176" s="16" t="s">
        <v>253</v>
      </c>
      <c r="B176" s="320"/>
      <c r="C176" s="15">
        <v>76</v>
      </c>
      <c r="D176" s="19"/>
      <c r="E176" s="3"/>
      <c r="F176" s="3"/>
      <c r="G176" s="4"/>
      <c r="H176" s="4"/>
      <c r="I176" s="4"/>
      <c r="J176" s="4"/>
      <c r="K176" s="4"/>
    </row>
    <row r="177" spans="1:11">
      <c r="A177" s="16" t="s">
        <v>254</v>
      </c>
      <c r="B177" s="320"/>
      <c r="C177" s="15">
        <v>368</v>
      </c>
      <c r="D177" s="19"/>
      <c r="E177" s="3"/>
      <c r="F177" s="3"/>
      <c r="G177" s="4"/>
      <c r="H177" s="4"/>
      <c r="I177" s="4"/>
      <c r="J177" s="4"/>
      <c r="K177" s="4"/>
    </row>
    <row r="178" spans="1:11">
      <c r="A178" s="16" t="s">
        <v>255</v>
      </c>
      <c r="B178" s="320"/>
      <c r="C178" s="15">
        <v>210</v>
      </c>
      <c r="D178" s="19"/>
      <c r="E178" s="3"/>
      <c r="F178" s="3"/>
      <c r="G178" s="4"/>
      <c r="H178" s="4"/>
      <c r="I178" s="4"/>
      <c r="J178" s="4"/>
      <c r="K178" s="4"/>
    </row>
    <row r="179" spans="1:11">
      <c r="A179" s="16" t="s">
        <v>256</v>
      </c>
      <c r="B179" s="320"/>
      <c r="C179" s="15">
        <v>75</v>
      </c>
      <c r="D179" s="19"/>
      <c r="E179" s="3"/>
      <c r="F179" s="3"/>
      <c r="G179" s="4"/>
      <c r="H179" s="4"/>
      <c r="I179" s="4"/>
      <c r="J179" s="4"/>
      <c r="K179" s="4"/>
    </row>
    <row r="180" spans="1:11">
      <c r="A180" s="16" t="s">
        <v>257</v>
      </c>
      <c r="B180" s="320"/>
      <c r="C180" s="15">
        <v>88</v>
      </c>
      <c r="D180" s="19"/>
      <c r="E180" s="3"/>
      <c r="F180" s="3"/>
      <c r="G180" s="4"/>
      <c r="H180" s="4"/>
      <c r="I180" s="4"/>
      <c r="J180" s="4"/>
      <c r="K180" s="4"/>
    </row>
    <row r="181" spans="1:11">
      <c r="A181" s="16" t="s">
        <v>258</v>
      </c>
      <c r="B181" s="320"/>
      <c r="C181" s="15">
        <v>388</v>
      </c>
      <c r="D181" s="19"/>
      <c r="E181" s="3"/>
      <c r="F181" s="3"/>
      <c r="G181" s="4"/>
      <c r="H181" s="4"/>
      <c r="I181" s="4"/>
      <c r="J181" s="4"/>
      <c r="K181" s="4"/>
    </row>
    <row r="182" spans="1:11">
      <c r="A182" s="3" t="s">
        <v>259</v>
      </c>
      <c r="B182" s="320" t="s">
        <v>1441</v>
      </c>
      <c r="C182" s="15">
        <v>383</v>
      </c>
      <c r="D182" s="19">
        <v>23</v>
      </c>
      <c r="E182" s="3"/>
      <c r="F182" s="3" t="s">
        <v>1755</v>
      </c>
      <c r="G182" s="4">
        <v>418.97</v>
      </c>
      <c r="H182" s="4">
        <v>417.96</v>
      </c>
      <c r="I182" s="4">
        <v>632.04999999999995</v>
      </c>
      <c r="J182" s="4">
        <v>1.54</v>
      </c>
      <c r="K182" s="4">
        <v>1.38</v>
      </c>
    </row>
    <row r="183" spans="1:11">
      <c r="A183" s="16" t="s">
        <v>260</v>
      </c>
      <c r="B183" s="320"/>
      <c r="C183" s="15">
        <v>253</v>
      </c>
      <c r="D183" s="19"/>
      <c r="E183" s="3"/>
      <c r="F183" s="3"/>
      <c r="G183" s="4"/>
      <c r="H183" s="4"/>
      <c r="I183" s="4"/>
      <c r="J183" s="4"/>
      <c r="K183" s="4"/>
    </row>
    <row r="184" spans="1:11">
      <c r="A184" s="16" t="s">
        <v>261</v>
      </c>
      <c r="B184" s="320"/>
      <c r="C184" s="15">
        <v>58</v>
      </c>
      <c r="D184" s="19"/>
      <c r="E184" s="3"/>
      <c r="F184" s="3"/>
      <c r="G184" s="4"/>
      <c r="H184" s="4"/>
      <c r="I184" s="4"/>
      <c r="J184" s="4"/>
      <c r="K184" s="4"/>
    </row>
    <row r="185" spans="1:11">
      <c r="A185" s="16" t="s">
        <v>262</v>
      </c>
      <c r="B185" s="320"/>
      <c r="C185" s="15">
        <v>326</v>
      </c>
      <c r="D185" s="19"/>
      <c r="E185" s="3"/>
      <c r="F185" s="3"/>
      <c r="G185" s="4"/>
      <c r="H185" s="4"/>
      <c r="I185" s="4"/>
      <c r="J185" s="4"/>
      <c r="K185" s="4"/>
    </row>
    <row r="186" spans="1:11">
      <c r="A186" s="16" t="s">
        <v>263</v>
      </c>
      <c r="B186" s="320"/>
      <c r="C186" s="15">
        <v>316</v>
      </c>
      <c r="D186" s="19"/>
      <c r="E186" s="3"/>
      <c r="F186" s="3"/>
      <c r="G186" s="4"/>
      <c r="H186" s="4"/>
      <c r="I186" s="4"/>
      <c r="J186" s="4"/>
      <c r="K186" s="4"/>
    </row>
    <row r="187" spans="1:11">
      <c r="A187" s="3" t="s">
        <v>264</v>
      </c>
      <c r="B187" s="320" t="s">
        <v>1489</v>
      </c>
      <c r="C187" s="15">
        <v>130</v>
      </c>
      <c r="D187" s="19">
        <v>15</v>
      </c>
      <c r="E187" s="3"/>
      <c r="F187" s="3" t="s">
        <v>1747</v>
      </c>
      <c r="G187" s="4">
        <v>630.49</v>
      </c>
      <c r="H187" s="4">
        <v>501.77</v>
      </c>
      <c r="I187" s="4">
        <v>335.08</v>
      </c>
      <c r="J187" s="4">
        <v>1.46</v>
      </c>
      <c r="K187" s="4">
        <v>1.25</v>
      </c>
    </row>
    <row r="188" spans="1:11">
      <c r="A188" s="16" t="s">
        <v>265</v>
      </c>
      <c r="B188" s="320"/>
      <c r="C188" s="15">
        <v>440</v>
      </c>
      <c r="D188" s="19"/>
      <c r="E188" s="3"/>
      <c r="F188" s="3"/>
      <c r="G188" s="4"/>
      <c r="H188" s="4"/>
      <c r="I188" s="4"/>
      <c r="J188" s="4"/>
      <c r="K188" s="4"/>
    </row>
    <row r="189" spans="1:11">
      <c r="A189" s="181" t="s">
        <v>266</v>
      </c>
      <c r="B189" s="320" t="s">
        <v>1465</v>
      </c>
      <c r="C189" s="15">
        <v>297</v>
      </c>
      <c r="D189" s="19"/>
      <c r="E189" s="3"/>
      <c r="F189" s="3" t="s">
        <v>1767</v>
      </c>
      <c r="G189" s="4"/>
      <c r="H189" s="4"/>
      <c r="I189" s="4"/>
      <c r="J189" s="4">
        <v>2.2200000000000002</v>
      </c>
      <c r="K189" s="4">
        <v>0.77</v>
      </c>
    </row>
    <row r="190" spans="1:11">
      <c r="A190" s="181" t="s">
        <v>266</v>
      </c>
      <c r="B190" s="320" t="s">
        <v>1622</v>
      </c>
      <c r="C190" s="15">
        <v>297</v>
      </c>
      <c r="D190" s="19">
        <v>10</v>
      </c>
      <c r="E190" s="3"/>
      <c r="F190" s="3" t="s">
        <v>1767</v>
      </c>
      <c r="G190" s="4">
        <v>197.2</v>
      </c>
      <c r="H190" s="4">
        <v>380.95</v>
      </c>
      <c r="I190" s="4">
        <v>402.56</v>
      </c>
      <c r="J190" s="4">
        <v>2.2200000000000002</v>
      </c>
      <c r="K190" s="4">
        <v>0.77</v>
      </c>
    </row>
    <row r="191" spans="1:11">
      <c r="A191" s="16" t="s">
        <v>267</v>
      </c>
      <c r="B191" s="320"/>
      <c r="C191" s="15">
        <v>93</v>
      </c>
      <c r="D191" s="19"/>
      <c r="E191" s="3"/>
      <c r="F191" s="3"/>
      <c r="G191" s="4"/>
      <c r="H191" s="4"/>
      <c r="I191" s="4"/>
      <c r="J191" s="4"/>
      <c r="K191" s="4"/>
    </row>
    <row r="192" spans="1:11">
      <c r="A192" s="3" t="s">
        <v>268</v>
      </c>
      <c r="B192" s="320" t="s">
        <v>1453</v>
      </c>
      <c r="C192" s="15">
        <v>485</v>
      </c>
      <c r="D192" s="19">
        <v>25</v>
      </c>
      <c r="E192" s="3"/>
      <c r="F192" s="3" t="s">
        <v>1747</v>
      </c>
      <c r="G192" s="4">
        <v>753.64</v>
      </c>
      <c r="H192" s="4">
        <v>1187.2</v>
      </c>
      <c r="I192" s="4">
        <v>561.16</v>
      </c>
      <c r="J192" s="4">
        <v>1.4</v>
      </c>
      <c r="K192" s="4">
        <v>1.18</v>
      </c>
    </row>
    <row r="193" spans="1:11">
      <c r="A193" s="16" t="s">
        <v>269</v>
      </c>
      <c r="B193" s="320" t="s">
        <v>1465</v>
      </c>
      <c r="C193" s="15">
        <v>214</v>
      </c>
      <c r="D193" s="19">
        <v>10</v>
      </c>
      <c r="E193" s="3"/>
      <c r="F193" s="3" t="s">
        <v>1747</v>
      </c>
      <c r="G193" s="4">
        <v>607.54</v>
      </c>
      <c r="H193" s="4">
        <v>234.19</v>
      </c>
      <c r="I193" s="4">
        <v>167.37</v>
      </c>
      <c r="J193" s="4">
        <v>1.23</v>
      </c>
      <c r="K193" s="4">
        <v>1.31</v>
      </c>
    </row>
    <row r="194" spans="1:11">
      <c r="A194" s="16" t="s">
        <v>269</v>
      </c>
      <c r="B194" s="320" t="s">
        <v>1612</v>
      </c>
      <c r="C194" s="15">
        <v>214</v>
      </c>
      <c r="D194" s="19"/>
      <c r="E194" s="3"/>
      <c r="F194" s="3"/>
      <c r="G194" s="4"/>
      <c r="H194" s="4"/>
      <c r="I194" s="4"/>
      <c r="J194" s="4"/>
      <c r="K194" s="4"/>
    </row>
    <row r="195" spans="1:11">
      <c r="A195" s="16" t="s">
        <v>270</v>
      </c>
      <c r="B195" s="320"/>
      <c r="C195" s="15">
        <v>449</v>
      </c>
      <c r="D195" s="19"/>
      <c r="E195" s="3"/>
      <c r="F195" s="3"/>
      <c r="G195" s="4"/>
      <c r="H195" s="4"/>
      <c r="I195" s="4"/>
      <c r="J195" s="4"/>
      <c r="K195" s="4"/>
    </row>
    <row r="196" spans="1:11">
      <c r="A196" s="3" t="s">
        <v>271</v>
      </c>
      <c r="B196" s="320" t="s">
        <v>1560</v>
      </c>
      <c r="C196" s="15">
        <v>450</v>
      </c>
      <c r="D196" s="19">
        <v>13</v>
      </c>
      <c r="E196" s="3"/>
      <c r="F196" s="3" t="s">
        <v>1747</v>
      </c>
      <c r="G196" s="4">
        <v>233.82</v>
      </c>
      <c r="H196" s="4">
        <v>372.17</v>
      </c>
      <c r="I196" s="4">
        <v>510.86</v>
      </c>
      <c r="J196" s="4">
        <v>1.66</v>
      </c>
      <c r="K196" s="4">
        <v>0.72</v>
      </c>
    </row>
    <row r="197" spans="1:11">
      <c r="A197" s="16" t="s">
        <v>272</v>
      </c>
      <c r="B197" s="320"/>
      <c r="C197" s="15">
        <v>107</v>
      </c>
      <c r="D197" s="19"/>
      <c r="E197" s="3"/>
      <c r="F197" s="3"/>
      <c r="G197" s="4"/>
      <c r="H197" s="4"/>
      <c r="I197" s="4"/>
      <c r="J197" s="4"/>
      <c r="K197" s="4"/>
    </row>
    <row r="198" spans="1:11">
      <c r="A198" s="181" t="s">
        <v>273</v>
      </c>
      <c r="B198" s="320" t="s">
        <v>1503</v>
      </c>
      <c r="C198" s="15">
        <v>106</v>
      </c>
      <c r="D198" s="19">
        <v>8</v>
      </c>
      <c r="E198" s="3"/>
      <c r="F198" s="3" t="s">
        <v>1767</v>
      </c>
      <c r="G198" s="4">
        <v>338.82</v>
      </c>
      <c r="H198" s="4">
        <v>141.83000000000001</v>
      </c>
      <c r="I198" s="4">
        <v>276.17</v>
      </c>
      <c r="J198" s="4">
        <v>0.77</v>
      </c>
      <c r="K198" s="4">
        <v>1.34</v>
      </c>
    </row>
    <row r="199" spans="1:11">
      <c r="A199" s="181" t="s">
        <v>273</v>
      </c>
      <c r="B199" s="320" t="s">
        <v>1550</v>
      </c>
      <c r="C199" s="15">
        <v>106</v>
      </c>
      <c r="D199" s="19"/>
      <c r="E199" s="3"/>
      <c r="F199" s="3" t="s">
        <v>1767</v>
      </c>
      <c r="G199" s="4"/>
      <c r="H199" s="4"/>
      <c r="I199" s="4"/>
      <c r="J199" s="4">
        <v>0.77</v>
      </c>
      <c r="K199" s="4">
        <v>1.34</v>
      </c>
    </row>
    <row r="200" spans="1:11">
      <c r="A200" s="181" t="s">
        <v>274</v>
      </c>
      <c r="B200" s="320" t="s">
        <v>1489</v>
      </c>
      <c r="C200" s="15">
        <v>237</v>
      </c>
      <c r="D200" s="19">
        <v>6</v>
      </c>
      <c r="E200" s="3"/>
      <c r="F200" s="3" t="s">
        <v>1767</v>
      </c>
      <c r="G200" s="4">
        <v>224.64</v>
      </c>
      <c r="H200" s="4">
        <v>214.04</v>
      </c>
      <c r="I200" s="4">
        <v>128.71</v>
      </c>
      <c r="J200" s="4">
        <v>0.77</v>
      </c>
      <c r="K200" s="4">
        <v>1.08</v>
      </c>
    </row>
    <row r="201" spans="1:11">
      <c r="A201" s="181" t="s">
        <v>274</v>
      </c>
      <c r="B201" s="320" t="s">
        <v>1620</v>
      </c>
      <c r="C201" s="15">
        <v>237</v>
      </c>
      <c r="D201" s="19"/>
      <c r="E201" s="3"/>
      <c r="F201" s="3" t="s">
        <v>1767</v>
      </c>
      <c r="G201" s="4"/>
      <c r="H201" s="4"/>
      <c r="I201" s="4"/>
      <c r="J201" s="4">
        <v>0.77</v>
      </c>
      <c r="K201" s="4">
        <v>1.08</v>
      </c>
    </row>
    <row r="202" spans="1:11">
      <c r="A202" s="16" t="s">
        <v>275</v>
      </c>
      <c r="B202" s="320"/>
      <c r="C202" s="15">
        <v>250</v>
      </c>
      <c r="D202" s="19"/>
      <c r="E202" s="3"/>
      <c r="F202" s="3"/>
      <c r="G202" s="4"/>
      <c r="H202" s="4"/>
      <c r="I202" s="4"/>
      <c r="J202" s="4"/>
      <c r="K202" s="4"/>
    </row>
    <row r="203" spans="1:11">
      <c r="A203" s="181" t="s">
        <v>276</v>
      </c>
      <c r="B203" s="320" t="s">
        <v>1487</v>
      </c>
      <c r="C203" s="15">
        <v>430</v>
      </c>
      <c r="D203" s="19">
        <v>16</v>
      </c>
      <c r="E203" s="3"/>
      <c r="F203" s="3" t="s">
        <v>1767</v>
      </c>
      <c r="G203" s="4">
        <v>844.25</v>
      </c>
      <c r="H203" s="4">
        <v>267.47000000000003</v>
      </c>
      <c r="I203" s="4">
        <v>483.95</v>
      </c>
      <c r="J203" s="4">
        <v>1.54</v>
      </c>
      <c r="K203" s="4">
        <v>1.0900000000000001</v>
      </c>
    </row>
    <row r="204" spans="1:11">
      <c r="A204" s="181" t="s">
        <v>276</v>
      </c>
      <c r="B204" s="320" t="s">
        <v>1610</v>
      </c>
      <c r="C204" s="15">
        <v>430</v>
      </c>
      <c r="D204" s="19"/>
      <c r="E204" s="3"/>
      <c r="F204" s="3" t="s">
        <v>1767</v>
      </c>
      <c r="G204" s="4"/>
      <c r="H204" s="4"/>
      <c r="I204" s="4"/>
      <c r="J204" s="4">
        <v>1.54</v>
      </c>
      <c r="K204" s="4">
        <v>1.0900000000000001</v>
      </c>
    </row>
    <row r="205" spans="1:11">
      <c r="A205" s="16" t="s">
        <v>277</v>
      </c>
      <c r="B205" s="320"/>
      <c r="C205" s="15">
        <v>163</v>
      </c>
      <c r="D205" s="19"/>
      <c r="E205" s="3"/>
      <c r="F205" s="3"/>
      <c r="G205" s="4"/>
      <c r="H205" s="4"/>
      <c r="I205" s="4"/>
      <c r="J205" s="4"/>
      <c r="K205" s="4"/>
    </row>
    <row r="206" spans="1:11">
      <c r="A206" s="16" t="s">
        <v>278</v>
      </c>
      <c r="B206" s="320"/>
      <c r="C206" s="15">
        <v>187</v>
      </c>
      <c r="D206" s="19"/>
      <c r="E206" s="3"/>
      <c r="F206" s="3"/>
      <c r="G206" s="4"/>
      <c r="H206" s="4"/>
      <c r="I206" s="4"/>
      <c r="J206" s="4"/>
      <c r="K206" s="4"/>
    </row>
    <row r="207" spans="1:11">
      <c r="A207" s="16" t="s">
        <v>279</v>
      </c>
      <c r="B207" s="320"/>
      <c r="C207" s="15">
        <v>116</v>
      </c>
      <c r="D207" s="19"/>
      <c r="E207" s="3"/>
      <c r="F207" s="3"/>
      <c r="G207" s="4"/>
      <c r="H207" s="4"/>
      <c r="I207" s="4"/>
      <c r="J207" s="4"/>
      <c r="K207" s="4"/>
    </row>
    <row r="208" spans="1:11">
      <c r="A208" s="181" t="s">
        <v>280</v>
      </c>
      <c r="B208" s="320" t="s">
        <v>1445</v>
      </c>
      <c r="C208" s="15">
        <v>229</v>
      </c>
      <c r="D208" s="19"/>
      <c r="E208" s="3"/>
      <c r="F208" s="3" t="s">
        <v>1767</v>
      </c>
      <c r="G208" s="4"/>
      <c r="H208" s="4"/>
      <c r="I208" s="4"/>
      <c r="J208" s="4">
        <v>1.1499999999999999</v>
      </c>
      <c r="K208" s="4">
        <v>1.46</v>
      </c>
    </row>
    <row r="209" spans="1:11">
      <c r="A209" s="181" t="s">
        <v>280</v>
      </c>
      <c r="B209" s="320" t="s">
        <v>1453</v>
      </c>
      <c r="C209" s="15">
        <v>229</v>
      </c>
      <c r="D209" s="19">
        <v>17</v>
      </c>
      <c r="E209" s="3"/>
      <c r="F209" s="3" t="s">
        <v>1767</v>
      </c>
      <c r="G209" s="4">
        <v>1044.72</v>
      </c>
      <c r="H209" s="4">
        <v>278.07</v>
      </c>
      <c r="I209" s="4">
        <v>352.14</v>
      </c>
      <c r="J209" s="4">
        <v>1.1499999999999999</v>
      </c>
      <c r="K209" s="4">
        <v>1.46</v>
      </c>
    </row>
    <row r="210" spans="1:11">
      <c r="A210" s="16" t="s">
        <v>281</v>
      </c>
      <c r="B210" s="320"/>
      <c r="C210" s="15">
        <v>228</v>
      </c>
      <c r="D210" s="19"/>
      <c r="E210" s="3"/>
      <c r="F210" s="3"/>
      <c r="G210" s="4"/>
      <c r="H210" s="4"/>
      <c r="I210" s="4"/>
      <c r="J210" s="4"/>
      <c r="K210" s="4"/>
    </row>
    <row r="211" spans="1:11">
      <c r="A211" s="16" t="s">
        <v>282</v>
      </c>
      <c r="B211" s="320"/>
      <c r="C211" s="15">
        <v>367</v>
      </c>
      <c r="D211" s="19"/>
      <c r="E211" s="3"/>
      <c r="F211" s="3"/>
      <c r="G211" s="4"/>
      <c r="H211" s="4"/>
      <c r="I211" s="4"/>
      <c r="J211" s="4"/>
      <c r="K211" s="4"/>
    </row>
    <row r="212" spans="1:11">
      <c r="A212" s="16" t="s">
        <v>283</v>
      </c>
      <c r="B212" s="320"/>
      <c r="C212" s="15">
        <v>97</v>
      </c>
      <c r="D212" s="19"/>
      <c r="E212" s="3"/>
      <c r="F212" s="3"/>
      <c r="G212" s="4"/>
      <c r="H212" s="4"/>
      <c r="I212" s="4"/>
      <c r="J212" s="4"/>
      <c r="K212" s="4"/>
    </row>
    <row r="213" spans="1:11">
      <c r="A213" s="16" t="s">
        <v>284</v>
      </c>
      <c r="B213" s="320"/>
      <c r="C213" s="15">
        <v>174</v>
      </c>
      <c r="D213" s="19"/>
      <c r="E213" s="3"/>
      <c r="F213" s="3"/>
      <c r="G213" s="4"/>
      <c r="H213" s="4"/>
      <c r="I213" s="4"/>
      <c r="J213" s="4"/>
      <c r="K213" s="4"/>
    </row>
    <row r="214" spans="1:11">
      <c r="A214" s="16" t="s">
        <v>285</v>
      </c>
      <c r="B214" s="320"/>
      <c r="C214" s="15">
        <v>314</v>
      </c>
      <c r="D214" s="19"/>
      <c r="E214" s="3"/>
      <c r="F214" s="3"/>
      <c r="G214" s="4"/>
      <c r="H214" s="4"/>
      <c r="I214" s="4"/>
      <c r="J214" s="4"/>
      <c r="K214" s="4"/>
    </row>
    <row r="215" spans="1:11">
      <c r="A215" s="3" t="s">
        <v>286</v>
      </c>
      <c r="B215" s="320" t="s">
        <v>1422</v>
      </c>
      <c r="C215" s="15">
        <v>392</v>
      </c>
      <c r="D215" s="19">
        <v>21</v>
      </c>
      <c r="E215" s="3"/>
      <c r="F215" s="3" t="s">
        <v>1747</v>
      </c>
      <c r="G215" s="4">
        <v>1245.6300000000001</v>
      </c>
      <c r="H215" s="4">
        <v>232.6</v>
      </c>
      <c r="I215" s="4">
        <v>583.25</v>
      </c>
      <c r="J215" s="4">
        <v>1.17</v>
      </c>
      <c r="K215" s="4">
        <v>1.66</v>
      </c>
    </row>
    <row r="216" spans="1:11">
      <c r="A216" s="16" t="s">
        <v>287</v>
      </c>
      <c r="B216" s="320"/>
      <c r="C216" s="15">
        <v>2</v>
      </c>
      <c r="D216" s="19"/>
      <c r="E216" s="3"/>
      <c r="F216" s="3"/>
      <c r="G216" s="4"/>
      <c r="H216" s="4"/>
      <c r="I216" s="4"/>
      <c r="J216" s="4"/>
      <c r="K216" s="4"/>
    </row>
    <row r="217" spans="1:11">
      <c r="A217" s="16" t="s">
        <v>288</v>
      </c>
      <c r="B217" s="320"/>
      <c r="C217" s="15">
        <v>39</v>
      </c>
      <c r="D217" s="19"/>
      <c r="E217" s="3"/>
      <c r="F217" s="3"/>
      <c r="G217" s="4"/>
      <c r="H217" s="4"/>
      <c r="I217" s="4"/>
      <c r="J217" s="4"/>
      <c r="K217" s="4"/>
    </row>
    <row r="218" spans="1:11">
      <c r="A218" s="3" t="s">
        <v>593</v>
      </c>
      <c r="B218" s="320" t="s">
        <v>1566</v>
      </c>
      <c r="C218" s="15">
        <v>385</v>
      </c>
      <c r="D218" s="19">
        <v>28</v>
      </c>
      <c r="E218" s="3"/>
      <c r="F218" s="3" t="s">
        <v>1747</v>
      </c>
      <c r="G218" s="4">
        <v>678.12</v>
      </c>
      <c r="H218" s="4">
        <v>893.2</v>
      </c>
      <c r="I218" s="4">
        <v>1198.57</v>
      </c>
      <c r="J218" s="4">
        <v>1.54</v>
      </c>
      <c r="K218" s="4">
        <v>1.54</v>
      </c>
    </row>
    <row r="219" spans="1:11">
      <c r="A219" s="3" t="s">
        <v>289</v>
      </c>
      <c r="B219" s="320" t="s">
        <v>1638</v>
      </c>
      <c r="C219" s="15">
        <v>135</v>
      </c>
      <c r="D219" s="19">
        <v>12</v>
      </c>
      <c r="E219" s="3"/>
      <c r="F219" s="3" t="s">
        <v>1747</v>
      </c>
      <c r="G219" s="4">
        <v>438.24</v>
      </c>
      <c r="H219" s="4">
        <v>227.85</v>
      </c>
      <c r="I219" s="4">
        <v>532.24</v>
      </c>
      <c r="J219" s="4">
        <v>1</v>
      </c>
      <c r="K219" s="4">
        <v>2</v>
      </c>
    </row>
    <row r="220" spans="1:11">
      <c r="A220" s="16" t="s">
        <v>290</v>
      </c>
      <c r="B220" s="320"/>
      <c r="C220" s="15">
        <v>189</v>
      </c>
      <c r="D220" s="19"/>
      <c r="E220" s="3"/>
      <c r="F220" s="3"/>
      <c r="G220" s="4"/>
      <c r="H220" s="4"/>
      <c r="I220" s="4"/>
      <c r="J220" s="4"/>
      <c r="K220" s="4"/>
    </row>
    <row r="221" spans="1:11">
      <c r="A221" s="16" t="s">
        <v>291</v>
      </c>
      <c r="B221" s="320"/>
      <c r="C221" s="15">
        <v>124</v>
      </c>
      <c r="D221" s="19"/>
      <c r="E221" s="3"/>
      <c r="F221" s="3"/>
      <c r="G221" s="4"/>
      <c r="H221" s="4"/>
      <c r="I221" s="4"/>
      <c r="J221" s="4"/>
      <c r="K221" s="4"/>
    </row>
    <row r="222" spans="1:11">
      <c r="A222" s="16" t="s">
        <v>292</v>
      </c>
      <c r="B222" s="320"/>
      <c r="C222" s="15">
        <v>140</v>
      </c>
      <c r="D222" s="19"/>
      <c r="E222" s="3"/>
      <c r="F222" s="3"/>
      <c r="G222" s="4"/>
      <c r="H222" s="4"/>
      <c r="I222" s="4"/>
      <c r="J222" s="4"/>
      <c r="K222" s="4"/>
    </row>
    <row r="223" spans="1:11">
      <c r="A223" s="181" t="s">
        <v>293</v>
      </c>
      <c r="B223" s="320" t="s">
        <v>1420</v>
      </c>
      <c r="C223" s="15">
        <v>141</v>
      </c>
      <c r="D223" s="19"/>
      <c r="E223" s="3"/>
      <c r="F223" s="3" t="s">
        <v>1767</v>
      </c>
      <c r="G223" s="4"/>
      <c r="H223" s="4"/>
      <c r="I223" s="4"/>
      <c r="J223" s="4"/>
      <c r="K223" s="4"/>
    </row>
    <row r="224" spans="1:11">
      <c r="A224" s="181" t="s">
        <v>293</v>
      </c>
      <c r="B224" s="320" t="s">
        <v>1614</v>
      </c>
      <c r="C224" s="15">
        <v>141</v>
      </c>
      <c r="D224" s="19">
        <v>15</v>
      </c>
      <c r="E224" s="3"/>
      <c r="F224" s="3" t="s">
        <v>1767</v>
      </c>
      <c r="G224" s="4">
        <v>890.91</v>
      </c>
      <c r="H224" s="4">
        <v>194.25</v>
      </c>
      <c r="I224" s="4">
        <v>378.7</v>
      </c>
      <c r="J224" s="4">
        <v>0.92</v>
      </c>
      <c r="K224" s="4">
        <v>1.23</v>
      </c>
    </row>
    <row r="225" spans="1:11">
      <c r="A225" s="16" t="s">
        <v>294</v>
      </c>
      <c r="B225" s="320"/>
      <c r="C225" s="15">
        <v>64</v>
      </c>
      <c r="D225" s="19"/>
      <c r="E225" s="3"/>
      <c r="F225" s="3"/>
      <c r="G225" s="4"/>
      <c r="H225" s="4"/>
      <c r="I225" s="4"/>
      <c r="J225" s="4"/>
      <c r="K225" s="4"/>
    </row>
    <row r="226" spans="1:11">
      <c r="A226" s="16" t="s">
        <v>295</v>
      </c>
      <c r="B226" s="320"/>
      <c r="C226" s="15">
        <v>14</v>
      </c>
      <c r="D226" s="19"/>
      <c r="E226" s="3"/>
      <c r="F226" s="3"/>
      <c r="G226" s="4"/>
      <c r="H226" s="4"/>
      <c r="I226" s="4"/>
      <c r="J226" s="4"/>
      <c r="K226" s="4"/>
    </row>
    <row r="227" spans="1:11">
      <c r="A227" s="16" t="s">
        <v>296</v>
      </c>
      <c r="B227" s="320"/>
      <c r="C227" s="15">
        <v>115</v>
      </c>
      <c r="D227" s="19"/>
      <c r="E227" s="3"/>
      <c r="F227" s="3"/>
      <c r="G227" s="4"/>
      <c r="H227" s="4"/>
      <c r="I227" s="4"/>
      <c r="J227" s="4"/>
      <c r="K227" s="4"/>
    </row>
    <row r="228" spans="1:11">
      <c r="A228" s="16" t="s">
        <v>297</v>
      </c>
      <c r="B228" s="320"/>
      <c r="C228" s="15">
        <v>352</v>
      </c>
      <c r="D228" s="19"/>
      <c r="E228" s="3"/>
      <c r="F228" s="3"/>
      <c r="G228" s="4"/>
      <c r="H228" s="4"/>
      <c r="I228" s="4"/>
      <c r="J228" s="4"/>
      <c r="K228" s="4"/>
    </row>
    <row r="229" spans="1:11">
      <c r="A229" s="3" t="s">
        <v>298</v>
      </c>
      <c r="B229" s="320" t="s">
        <v>1581</v>
      </c>
      <c r="C229" s="15">
        <v>230</v>
      </c>
      <c r="D229" s="19"/>
      <c r="E229" s="3"/>
      <c r="F229" s="3" t="s">
        <v>1747</v>
      </c>
      <c r="G229" s="4"/>
      <c r="H229" s="4"/>
      <c r="I229" s="4"/>
      <c r="J229" s="4">
        <v>1.1499999999999999</v>
      </c>
      <c r="K229" s="4">
        <v>1.31</v>
      </c>
    </row>
    <row r="230" spans="1:11">
      <c r="A230" s="3" t="s">
        <v>298</v>
      </c>
      <c r="B230" s="320" t="s">
        <v>1614</v>
      </c>
      <c r="C230" s="15">
        <v>230</v>
      </c>
      <c r="D230" s="19">
        <v>15</v>
      </c>
      <c r="E230" s="3"/>
      <c r="F230" s="3" t="s">
        <v>1747</v>
      </c>
      <c r="G230" s="4">
        <v>959.65</v>
      </c>
      <c r="H230" s="4">
        <v>334.31</v>
      </c>
      <c r="I230" s="4">
        <v>210.32</v>
      </c>
      <c r="J230" s="4">
        <v>1.1499999999999999</v>
      </c>
      <c r="K230" s="4">
        <v>1.31</v>
      </c>
    </row>
    <row r="231" spans="1:11">
      <c r="A231" s="16" t="s">
        <v>299</v>
      </c>
      <c r="B231" s="320"/>
      <c r="C231" s="15">
        <v>99</v>
      </c>
      <c r="D231" s="19"/>
      <c r="E231" s="3"/>
      <c r="F231" s="3"/>
      <c r="G231" s="4"/>
      <c r="H231" s="4"/>
      <c r="I231" s="4"/>
      <c r="J231" s="4"/>
      <c r="K231" s="4"/>
    </row>
    <row r="232" spans="1:11">
      <c r="A232" s="16" t="s">
        <v>300</v>
      </c>
      <c r="B232" s="320"/>
      <c r="C232" s="15">
        <v>281</v>
      </c>
      <c r="D232" s="19"/>
      <c r="E232" s="3"/>
      <c r="F232" s="3"/>
      <c r="G232" s="4"/>
      <c r="H232" s="4"/>
      <c r="I232" s="4"/>
      <c r="J232" s="4"/>
      <c r="K232" s="4"/>
    </row>
    <row r="233" spans="1:11">
      <c r="A233" s="16" t="s">
        <v>301</v>
      </c>
      <c r="B233" s="320"/>
      <c r="C233" s="15">
        <v>109</v>
      </c>
      <c r="D233" s="19"/>
      <c r="E233" s="3"/>
      <c r="F233" s="3"/>
      <c r="G233" s="4"/>
      <c r="H233" s="4"/>
      <c r="I233" s="4"/>
      <c r="J233" s="4"/>
      <c r="K233" s="4"/>
    </row>
    <row r="234" spans="1:11">
      <c r="A234" s="16" t="s">
        <v>302</v>
      </c>
      <c r="B234" s="320"/>
      <c r="C234" s="15">
        <v>98</v>
      </c>
      <c r="D234" s="19"/>
      <c r="E234" s="3"/>
      <c r="F234" s="3"/>
      <c r="G234" s="4"/>
      <c r="H234" s="4"/>
      <c r="I234" s="4"/>
      <c r="J234" s="4"/>
      <c r="K234" s="4"/>
    </row>
    <row r="235" spans="1:11">
      <c r="A235" s="16" t="s">
        <v>303</v>
      </c>
      <c r="B235" s="320"/>
      <c r="C235" s="15">
        <v>401</v>
      </c>
      <c r="D235" s="19"/>
      <c r="E235" s="3"/>
      <c r="F235" s="3"/>
      <c r="G235" s="4"/>
      <c r="H235" s="4"/>
      <c r="I235" s="4"/>
      <c r="J235" s="4"/>
      <c r="K235" s="4"/>
    </row>
    <row r="236" spans="1:11">
      <c r="A236" s="16" t="s">
        <v>304</v>
      </c>
      <c r="B236" s="320"/>
      <c r="C236" s="15">
        <v>402</v>
      </c>
      <c r="D236" s="19"/>
      <c r="E236" s="3"/>
      <c r="F236" s="3"/>
      <c r="G236" s="4"/>
      <c r="H236" s="4"/>
      <c r="I236" s="4"/>
      <c r="J236" s="4"/>
      <c r="K236" s="4"/>
    </row>
    <row r="237" spans="1:11">
      <c r="A237" s="3" t="s">
        <v>305</v>
      </c>
      <c r="B237" s="320" t="s">
        <v>1439</v>
      </c>
      <c r="C237" s="15">
        <v>382</v>
      </c>
      <c r="D237" s="19">
        <v>24</v>
      </c>
      <c r="E237" s="3"/>
      <c r="F237" s="3" t="s">
        <v>1755</v>
      </c>
      <c r="G237" s="4">
        <v>653.84</v>
      </c>
      <c r="H237" s="4">
        <v>449.83</v>
      </c>
      <c r="I237" s="4">
        <v>461.97</v>
      </c>
      <c r="J237" s="4">
        <v>1.54</v>
      </c>
      <c r="K237" s="4">
        <v>1.38</v>
      </c>
    </row>
    <row r="238" spans="1:11">
      <c r="A238" s="16" t="s">
        <v>306</v>
      </c>
      <c r="B238" s="320"/>
      <c r="C238" s="15">
        <v>305</v>
      </c>
      <c r="D238" s="19"/>
      <c r="E238" s="3"/>
      <c r="F238" s="3"/>
      <c r="G238" s="4"/>
      <c r="H238" s="4"/>
      <c r="I238" s="4"/>
      <c r="J238" s="4"/>
      <c r="K238" s="4"/>
    </row>
    <row r="239" spans="1:11">
      <c r="A239" s="181" t="s">
        <v>307</v>
      </c>
      <c r="B239" s="320" t="s">
        <v>1481</v>
      </c>
      <c r="C239" s="15">
        <v>171</v>
      </c>
      <c r="D239" s="19"/>
      <c r="E239" s="3"/>
      <c r="F239" s="3" t="s">
        <v>1767</v>
      </c>
      <c r="G239" s="4"/>
      <c r="H239" s="4"/>
      <c r="I239" s="4"/>
      <c r="J239" s="4">
        <v>1.92</v>
      </c>
      <c r="K239" s="4">
        <v>1.03</v>
      </c>
    </row>
    <row r="240" spans="1:11">
      <c r="A240" s="181" t="s">
        <v>307</v>
      </c>
      <c r="B240" s="320" t="s">
        <v>1638</v>
      </c>
      <c r="C240" s="15">
        <v>171</v>
      </c>
      <c r="D240" s="19">
        <v>15</v>
      </c>
      <c r="E240" s="3"/>
      <c r="F240" s="3" t="s">
        <v>1767</v>
      </c>
      <c r="G240" s="4">
        <v>493.62</v>
      </c>
      <c r="H240" s="4">
        <v>514.55999999999995</v>
      </c>
      <c r="I240" s="4">
        <v>452.96</v>
      </c>
      <c r="J240" s="4">
        <v>1.92</v>
      </c>
      <c r="K240" s="4">
        <v>1.03</v>
      </c>
    </row>
    <row r="241" spans="1:11">
      <c r="A241" s="16" t="s">
        <v>308</v>
      </c>
      <c r="B241" s="320"/>
      <c r="C241" s="15">
        <v>131</v>
      </c>
      <c r="D241" s="19"/>
      <c r="E241" s="3"/>
      <c r="F241" s="3"/>
      <c r="G241" s="4"/>
      <c r="H241" s="4"/>
      <c r="I241" s="4"/>
      <c r="J241" s="4"/>
      <c r="K241" s="4"/>
    </row>
    <row r="242" spans="1:11">
      <c r="A242" s="16" t="s">
        <v>309</v>
      </c>
      <c r="B242" s="320"/>
      <c r="C242" s="15">
        <v>246</v>
      </c>
      <c r="D242" s="19"/>
      <c r="E242" s="3"/>
      <c r="F242" s="3"/>
      <c r="G242" s="4"/>
      <c r="H242" s="4"/>
      <c r="I242" s="4"/>
      <c r="J242" s="4"/>
      <c r="K242" s="4"/>
    </row>
    <row r="243" spans="1:11">
      <c r="A243" s="3" t="s">
        <v>310</v>
      </c>
      <c r="B243" s="320" t="s">
        <v>1499</v>
      </c>
      <c r="C243" s="15">
        <v>380</v>
      </c>
      <c r="D243" s="19">
        <v>20</v>
      </c>
      <c r="E243" s="3"/>
      <c r="F243" s="3" t="s">
        <v>1747</v>
      </c>
      <c r="G243" s="4">
        <v>1009.61</v>
      </c>
      <c r="H243" s="4">
        <v>397.78</v>
      </c>
      <c r="I243" s="4">
        <v>625.98</v>
      </c>
      <c r="J243" s="4">
        <v>1.23</v>
      </c>
      <c r="K243" s="4">
        <v>1.69</v>
      </c>
    </row>
    <row r="244" spans="1:11">
      <c r="A244" s="16" t="s">
        <v>311</v>
      </c>
      <c r="B244" s="320"/>
      <c r="C244" s="15">
        <v>381</v>
      </c>
      <c r="D244" s="19"/>
      <c r="E244" s="3"/>
      <c r="F244" s="3"/>
      <c r="G244" s="4"/>
      <c r="H244" s="4"/>
      <c r="I244" s="4"/>
      <c r="J244" s="4"/>
      <c r="K244" s="4"/>
    </row>
    <row r="245" spans="1:11">
      <c r="A245" s="181" t="s">
        <v>312</v>
      </c>
      <c r="B245" s="320" t="s">
        <v>1497</v>
      </c>
      <c r="C245" s="15">
        <v>470</v>
      </c>
      <c r="D245" s="19">
        <v>9</v>
      </c>
      <c r="E245" s="3"/>
      <c r="F245" s="3" t="s">
        <v>1767</v>
      </c>
      <c r="G245" s="4">
        <v>253.16</v>
      </c>
      <c r="H245" s="4">
        <v>173.55</v>
      </c>
      <c r="I245" s="4">
        <v>473.91</v>
      </c>
      <c r="J245" s="4">
        <v>1</v>
      </c>
      <c r="K245" s="4">
        <v>1.46</v>
      </c>
    </row>
    <row r="246" spans="1:11">
      <c r="A246" s="16" t="s">
        <v>313</v>
      </c>
      <c r="B246" s="320"/>
      <c r="C246" s="15">
        <v>166</v>
      </c>
      <c r="D246" s="19"/>
      <c r="E246" s="3"/>
      <c r="F246" s="3"/>
      <c r="G246" s="4"/>
      <c r="H246" s="4"/>
      <c r="I246" s="4"/>
      <c r="J246" s="4"/>
      <c r="K246" s="4"/>
    </row>
    <row r="247" spans="1:11">
      <c r="A247" s="16" t="s">
        <v>314</v>
      </c>
      <c r="B247" s="320"/>
      <c r="C247" s="15">
        <v>165</v>
      </c>
      <c r="D247" s="19"/>
      <c r="E247" s="3"/>
      <c r="F247" s="3"/>
      <c r="G247" s="4"/>
      <c r="H247" s="4"/>
      <c r="I247" s="4"/>
      <c r="J247" s="4"/>
      <c r="K247" s="4"/>
    </row>
    <row r="248" spans="1:11">
      <c r="A248" s="16" t="s">
        <v>315</v>
      </c>
      <c r="B248" s="320"/>
      <c r="C248" s="15">
        <v>463</v>
      </c>
      <c r="D248" s="19"/>
      <c r="E248" s="3"/>
      <c r="F248" s="3"/>
      <c r="G248" s="4"/>
      <c r="H248" s="4"/>
      <c r="I248" s="4"/>
      <c r="J248" s="4"/>
      <c r="K248" s="4"/>
    </row>
    <row r="249" spans="1:11">
      <c r="A249" s="16" t="s">
        <v>316</v>
      </c>
      <c r="B249" s="320"/>
      <c r="C249" s="15">
        <v>108</v>
      </c>
      <c r="D249" s="19"/>
      <c r="E249" s="3"/>
      <c r="F249" s="3"/>
      <c r="G249" s="4"/>
      <c r="H249" s="4"/>
      <c r="I249" s="4"/>
      <c r="J249" s="4"/>
      <c r="K249" s="4"/>
    </row>
    <row r="250" spans="1:11">
      <c r="A250" s="16" t="s">
        <v>317</v>
      </c>
      <c r="B250" s="320"/>
      <c r="C250" s="15">
        <v>345</v>
      </c>
      <c r="D250" s="19"/>
      <c r="E250" s="3"/>
      <c r="F250" s="3"/>
      <c r="G250" s="4"/>
      <c r="H250" s="4"/>
      <c r="I250" s="4"/>
      <c r="J250" s="4"/>
      <c r="K250" s="4"/>
    </row>
    <row r="251" spans="1:11">
      <c r="A251" s="16" t="s">
        <v>318</v>
      </c>
      <c r="B251" s="320"/>
      <c r="C251" s="15">
        <v>264</v>
      </c>
      <c r="D251" s="19"/>
      <c r="E251" s="3"/>
      <c r="F251" s="3"/>
      <c r="G251" s="4"/>
      <c r="H251" s="4"/>
      <c r="I251" s="4"/>
      <c r="J251" s="4"/>
      <c r="K251" s="4"/>
    </row>
    <row r="252" spans="1:11">
      <c r="A252" s="16" t="s">
        <v>319</v>
      </c>
      <c r="B252" s="320"/>
      <c r="C252" s="15">
        <v>271</v>
      </c>
      <c r="D252" s="19"/>
      <c r="E252" s="3"/>
      <c r="F252" s="3"/>
      <c r="G252" s="4"/>
      <c r="H252" s="4"/>
      <c r="I252" s="4"/>
      <c r="J252" s="4"/>
      <c r="K252" s="4"/>
    </row>
    <row r="253" spans="1:11">
      <c r="A253" s="16" t="s">
        <v>320</v>
      </c>
      <c r="B253" s="320"/>
      <c r="C253" s="15">
        <v>428</v>
      </c>
      <c r="D253" s="19"/>
      <c r="E253" s="3"/>
      <c r="F253" s="3"/>
      <c r="G253" s="4"/>
      <c r="H253" s="4"/>
      <c r="I253" s="4"/>
      <c r="J253" s="4"/>
      <c r="K253" s="4"/>
    </row>
    <row r="254" spans="1:11">
      <c r="A254" s="16" t="s">
        <v>321</v>
      </c>
      <c r="B254" s="320"/>
      <c r="C254" s="15">
        <v>270</v>
      </c>
      <c r="D254" s="19"/>
      <c r="E254" s="3"/>
      <c r="F254" s="3"/>
      <c r="G254" s="4"/>
      <c r="H254" s="4"/>
      <c r="I254" s="4"/>
      <c r="J254" s="4"/>
      <c r="K254" s="4"/>
    </row>
    <row r="255" spans="1:11">
      <c r="A255" s="16" t="s">
        <v>322</v>
      </c>
      <c r="B255" s="320"/>
      <c r="C255" s="15">
        <v>294</v>
      </c>
      <c r="D255" s="19"/>
      <c r="E255" s="3"/>
      <c r="F255" s="3"/>
      <c r="G255" s="4"/>
      <c r="H255" s="4"/>
      <c r="I255" s="4"/>
      <c r="J255" s="4"/>
      <c r="K255" s="4"/>
    </row>
    <row r="256" spans="1:11">
      <c r="A256" s="3" t="s">
        <v>323</v>
      </c>
      <c r="B256" s="320" t="s">
        <v>1485</v>
      </c>
      <c r="C256" s="15">
        <v>448</v>
      </c>
      <c r="D256" s="19">
        <v>18</v>
      </c>
      <c r="E256" s="3"/>
      <c r="F256" s="3" t="s">
        <v>1747</v>
      </c>
      <c r="G256" s="4">
        <v>757.97</v>
      </c>
      <c r="H256" s="4">
        <v>498.96</v>
      </c>
      <c r="I256" s="4">
        <v>571.5</v>
      </c>
      <c r="J256" s="4">
        <v>1.08</v>
      </c>
      <c r="K256" s="4">
        <v>1.38</v>
      </c>
    </row>
    <row r="257" spans="1:11">
      <c r="A257" s="3" t="s">
        <v>323</v>
      </c>
      <c r="B257" s="320" t="s">
        <v>1598</v>
      </c>
      <c r="C257" s="15">
        <v>448</v>
      </c>
      <c r="D257" s="19"/>
      <c r="E257" s="3"/>
      <c r="F257" s="3" t="s">
        <v>1747</v>
      </c>
      <c r="G257" s="4"/>
      <c r="H257" s="4"/>
      <c r="I257" s="4"/>
      <c r="J257" s="4">
        <v>1.08</v>
      </c>
      <c r="K257" s="4">
        <v>1.38</v>
      </c>
    </row>
    <row r="258" spans="1:11">
      <c r="A258" s="181" t="s">
        <v>324</v>
      </c>
      <c r="B258" s="320" t="s">
        <v>1548</v>
      </c>
      <c r="C258" s="15">
        <v>272</v>
      </c>
      <c r="D258" s="19"/>
      <c r="E258" s="3"/>
      <c r="F258" s="3" t="s">
        <v>1767</v>
      </c>
      <c r="G258" s="4"/>
      <c r="H258" s="4"/>
      <c r="I258" s="4"/>
      <c r="J258" s="4">
        <v>1.23</v>
      </c>
      <c r="K258" s="4">
        <v>1.08</v>
      </c>
    </row>
    <row r="259" spans="1:11">
      <c r="A259" s="181" t="s">
        <v>324</v>
      </c>
      <c r="B259" s="320" t="s">
        <v>1614</v>
      </c>
      <c r="C259" s="15">
        <v>272</v>
      </c>
      <c r="D259" s="19">
        <v>12</v>
      </c>
      <c r="E259" s="3"/>
      <c r="F259" s="3" t="s">
        <v>1767</v>
      </c>
      <c r="G259" s="4">
        <v>509.11</v>
      </c>
      <c r="H259" s="4">
        <v>234.19</v>
      </c>
      <c r="I259" s="4">
        <v>505.37</v>
      </c>
      <c r="J259" s="4">
        <v>1.23</v>
      </c>
      <c r="K259" s="4">
        <v>1.08</v>
      </c>
    </row>
    <row r="260" spans="1:11">
      <c r="A260" s="16" t="s">
        <v>325</v>
      </c>
      <c r="B260" s="320"/>
      <c r="C260" s="15">
        <v>249</v>
      </c>
      <c r="D260" s="19"/>
      <c r="E260" s="3"/>
      <c r="F260" s="3"/>
      <c r="G260" s="4"/>
      <c r="H260" s="4"/>
      <c r="I260" s="4"/>
      <c r="J260" s="4"/>
      <c r="K260" s="4"/>
    </row>
    <row r="261" spans="1:11">
      <c r="A261" s="16" t="s">
        <v>326</v>
      </c>
      <c r="B261" s="320"/>
      <c r="C261" s="15">
        <v>457</v>
      </c>
      <c r="D261" s="19"/>
      <c r="E261" s="3"/>
      <c r="F261" s="3"/>
      <c r="G261" s="4"/>
      <c r="H261" s="4"/>
      <c r="I261" s="4"/>
      <c r="J261" s="4"/>
      <c r="K261" s="4"/>
    </row>
    <row r="262" spans="1:11">
      <c r="A262" s="16" t="s">
        <v>327</v>
      </c>
      <c r="B262" s="320"/>
      <c r="C262" s="15">
        <v>337</v>
      </c>
      <c r="D262" s="19"/>
      <c r="E262" s="3"/>
      <c r="F262" s="3"/>
      <c r="G262" s="4"/>
      <c r="H262" s="4"/>
      <c r="I262" s="4"/>
      <c r="J262" s="4"/>
      <c r="K262" s="4"/>
    </row>
    <row r="263" spans="1:11">
      <c r="A263" s="16" t="s">
        <v>328</v>
      </c>
      <c r="B263" s="320"/>
      <c r="C263" s="15">
        <v>370</v>
      </c>
      <c r="D263" s="19"/>
      <c r="E263" s="3"/>
      <c r="F263" s="3"/>
      <c r="G263" s="4"/>
      <c r="H263" s="4"/>
      <c r="I263" s="4"/>
      <c r="J263" s="4"/>
      <c r="K263" s="4"/>
    </row>
    <row r="264" spans="1:11">
      <c r="A264" s="16" t="s">
        <v>329</v>
      </c>
      <c r="B264" s="320"/>
      <c r="C264" s="15">
        <v>404</v>
      </c>
      <c r="D264" s="19"/>
      <c r="E264" s="3"/>
      <c r="F264" s="3"/>
      <c r="G264" s="4"/>
      <c r="H264" s="4"/>
      <c r="I264" s="4"/>
      <c r="J264" s="4"/>
      <c r="K264" s="4"/>
    </row>
    <row r="265" spans="1:11">
      <c r="A265" s="16" t="s">
        <v>330</v>
      </c>
      <c r="B265" s="320"/>
      <c r="C265" s="15">
        <v>405</v>
      </c>
      <c r="D265" s="19"/>
      <c r="E265" s="3"/>
      <c r="F265" s="3"/>
      <c r="G265" s="4"/>
      <c r="H265" s="4"/>
      <c r="I265" s="4"/>
      <c r="J265" s="4"/>
      <c r="K265" s="4"/>
    </row>
    <row r="266" spans="1:11">
      <c r="A266" s="3" t="s">
        <v>331</v>
      </c>
      <c r="B266" s="320" t="s">
        <v>1465</v>
      </c>
      <c r="C266" s="15">
        <v>68</v>
      </c>
      <c r="D266" s="19"/>
      <c r="E266" s="3"/>
      <c r="F266" s="3" t="s">
        <v>1747</v>
      </c>
      <c r="G266" s="4"/>
      <c r="H266" s="4"/>
      <c r="I266" s="4"/>
      <c r="J266" s="4"/>
      <c r="K266" s="4"/>
    </row>
    <row r="267" spans="1:11">
      <c r="A267" s="3" t="s">
        <v>331</v>
      </c>
      <c r="B267" s="320" t="s">
        <v>1525</v>
      </c>
      <c r="C267" s="15">
        <v>68</v>
      </c>
      <c r="D267" s="19">
        <v>8</v>
      </c>
      <c r="E267" s="3"/>
      <c r="F267" s="3" t="s">
        <v>1747</v>
      </c>
      <c r="G267" s="4">
        <v>256.91000000000003</v>
      </c>
      <c r="H267" s="4">
        <v>257.3</v>
      </c>
      <c r="I267" s="4">
        <v>273.72000000000003</v>
      </c>
      <c r="J267" s="4">
        <v>1.38</v>
      </c>
      <c r="K267" s="4">
        <v>0.85</v>
      </c>
    </row>
    <row r="268" spans="1:11">
      <c r="A268" s="16" t="s">
        <v>332</v>
      </c>
      <c r="B268" s="320"/>
      <c r="C268" s="15">
        <v>67</v>
      </c>
      <c r="D268" s="19"/>
      <c r="E268" s="3"/>
      <c r="F268" s="3"/>
      <c r="G268" s="4"/>
      <c r="H268" s="4"/>
      <c r="I268" s="4"/>
      <c r="J268" s="4"/>
      <c r="K268" s="4"/>
    </row>
    <row r="269" spans="1:11">
      <c r="A269" s="16" t="s">
        <v>333</v>
      </c>
      <c r="B269" s="320"/>
      <c r="C269" s="15">
        <v>66</v>
      </c>
      <c r="D269" s="19"/>
      <c r="E269" s="3"/>
      <c r="F269" s="3"/>
      <c r="G269" s="4"/>
      <c r="H269" s="4"/>
      <c r="I269" s="4"/>
      <c r="J269" s="4"/>
      <c r="K269" s="4"/>
    </row>
    <row r="270" spans="1:11">
      <c r="A270" s="16" t="s">
        <v>334</v>
      </c>
      <c r="B270" s="320"/>
      <c r="C270" s="15">
        <v>240</v>
      </c>
      <c r="D270" s="19"/>
      <c r="E270" s="3"/>
      <c r="F270" s="3"/>
      <c r="G270" s="4"/>
      <c r="H270" s="4"/>
      <c r="I270" s="4"/>
      <c r="J270" s="4"/>
      <c r="K270" s="4"/>
    </row>
    <row r="271" spans="1:11">
      <c r="A271" s="16" t="s">
        <v>335</v>
      </c>
      <c r="B271" s="320"/>
      <c r="C271" s="15">
        <v>219</v>
      </c>
      <c r="D271" s="19"/>
      <c r="E271" s="3"/>
      <c r="F271" s="3"/>
      <c r="G271" s="4"/>
      <c r="H271" s="4"/>
      <c r="I271" s="4"/>
      <c r="J271" s="4"/>
      <c r="K271" s="4"/>
    </row>
    <row r="272" spans="1:11">
      <c r="A272" s="16" t="s">
        <v>336</v>
      </c>
      <c r="B272" s="320"/>
      <c r="C272" s="15">
        <v>129</v>
      </c>
      <c r="D272" s="19"/>
      <c r="E272" s="3"/>
      <c r="F272" s="3"/>
      <c r="G272" s="4"/>
      <c r="H272" s="4"/>
      <c r="I272" s="4"/>
      <c r="J272" s="4"/>
      <c r="K272" s="4"/>
    </row>
    <row r="273" spans="1:11">
      <c r="A273" s="16" t="s">
        <v>337</v>
      </c>
      <c r="B273" s="320"/>
      <c r="C273" s="15">
        <v>126</v>
      </c>
      <c r="D273" s="19"/>
      <c r="E273" s="3"/>
      <c r="F273" s="3"/>
      <c r="G273" s="4"/>
      <c r="H273" s="4"/>
      <c r="I273" s="4"/>
      <c r="J273" s="4"/>
      <c r="K273" s="4"/>
    </row>
    <row r="274" spans="1:11">
      <c r="A274" s="16" t="s">
        <v>338</v>
      </c>
      <c r="B274" s="320"/>
      <c r="C274" s="15">
        <v>467</v>
      </c>
      <c r="D274" s="19"/>
      <c r="E274" s="3"/>
      <c r="F274" s="3"/>
      <c r="G274" s="4"/>
      <c r="H274" s="4"/>
      <c r="I274" s="4"/>
      <c r="J274" s="4"/>
      <c r="K274" s="4"/>
    </row>
    <row r="275" spans="1:11">
      <c r="A275" s="16" t="s">
        <v>339</v>
      </c>
      <c r="B275" s="320"/>
      <c r="C275" s="15">
        <v>81</v>
      </c>
      <c r="D275" s="19"/>
      <c r="E275" s="3"/>
      <c r="F275" s="3"/>
      <c r="G275" s="4"/>
      <c r="H275" s="4"/>
      <c r="I275" s="4"/>
      <c r="J275" s="4"/>
      <c r="K275" s="4"/>
    </row>
    <row r="276" spans="1:11">
      <c r="A276" s="16" t="s">
        <v>340</v>
      </c>
      <c r="B276" s="320"/>
      <c r="C276" s="15">
        <v>82</v>
      </c>
      <c r="D276" s="19"/>
      <c r="E276" s="3"/>
      <c r="F276" s="3"/>
      <c r="G276" s="4"/>
      <c r="H276" s="4"/>
      <c r="I276" s="4"/>
      <c r="J276" s="4"/>
      <c r="K276" s="4"/>
    </row>
    <row r="277" spans="1:11">
      <c r="A277" s="3" t="s">
        <v>341</v>
      </c>
      <c r="B277" s="320" t="s">
        <v>1511</v>
      </c>
      <c r="C277" s="15">
        <v>462</v>
      </c>
      <c r="D277" s="19">
        <v>15</v>
      </c>
      <c r="E277" s="3"/>
      <c r="F277" s="3" t="s">
        <v>1747</v>
      </c>
      <c r="G277" s="4">
        <v>433.87</v>
      </c>
      <c r="H277" s="4">
        <v>836.89</v>
      </c>
      <c r="I277" s="4">
        <v>248.74</v>
      </c>
      <c r="J277" s="4">
        <v>1.08</v>
      </c>
      <c r="K277" s="4">
        <v>0.92</v>
      </c>
    </row>
    <row r="278" spans="1:11">
      <c r="A278" s="3" t="s">
        <v>341</v>
      </c>
      <c r="B278" s="320" t="s">
        <v>1606</v>
      </c>
      <c r="C278" s="15">
        <v>462</v>
      </c>
      <c r="D278" s="19"/>
      <c r="E278" s="3"/>
      <c r="F278" s="3" t="s">
        <v>1747</v>
      </c>
      <c r="G278" s="4"/>
      <c r="H278" s="4"/>
      <c r="I278" s="4"/>
      <c r="J278" s="4">
        <v>1.08</v>
      </c>
      <c r="K278" s="4">
        <v>0.92</v>
      </c>
    </row>
    <row r="279" spans="1:11">
      <c r="A279" s="16" t="s">
        <v>342</v>
      </c>
      <c r="B279" s="320"/>
      <c r="C279" s="15">
        <v>296</v>
      </c>
      <c r="D279" s="19"/>
      <c r="E279" s="3"/>
      <c r="F279" s="3"/>
      <c r="G279" s="4"/>
      <c r="H279" s="4"/>
      <c r="I279" s="4"/>
      <c r="J279" s="4"/>
      <c r="K279" s="4"/>
    </row>
    <row r="280" spans="1:11">
      <c r="A280" s="3" t="s">
        <v>343</v>
      </c>
      <c r="B280" s="320" t="s">
        <v>1529</v>
      </c>
      <c r="C280" s="15">
        <v>473</v>
      </c>
      <c r="D280" s="19"/>
      <c r="E280" s="3"/>
      <c r="F280" s="3" t="s">
        <v>1747</v>
      </c>
      <c r="G280" s="4"/>
      <c r="H280" s="4"/>
      <c r="I280" s="4"/>
      <c r="J280" s="4"/>
      <c r="K280" s="4"/>
    </row>
    <row r="281" spans="1:11">
      <c r="A281" s="3" t="s">
        <v>343</v>
      </c>
      <c r="B281" s="320" t="s">
        <v>1583</v>
      </c>
      <c r="C281" s="15">
        <v>473</v>
      </c>
      <c r="D281" s="19">
        <v>15</v>
      </c>
      <c r="E281" s="3"/>
      <c r="F281" s="3" t="s">
        <v>1747</v>
      </c>
      <c r="G281" s="4">
        <v>856.63</v>
      </c>
      <c r="H281" s="4">
        <v>201.11</v>
      </c>
      <c r="I281" s="4">
        <v>457.62</v>
      </c>
      <c r="J281" s="4">
        <v>1.69</v>
      </c>
      <c r="K281" s="4">
        <v>1.23</v>
      </c>
    </row>
    <row r="282" spans="1:11">
      <c r="A282" s="16" t="s">
        <v>344</v>
      </c>
      <c r="B282" s="320"/>
      <c r="C282" s="15">
        <v>490</v>
      </c>
      <c r="D282" s="19"/>
      <c r="E282" s="3"/>
      <c r="F282" s="3"/>
      <c r="G282" s="4"/>
      <c r="H282" s="4"/>
      <c r="I282" s="4"/>
      <c r="J282" s="4"/>
      <c r="K282" s="4"/>
    </row>
    <row r="283" spans="1:11">
      <c r="A283" s="16" t="s">
        <v>345</v>
      </c>
      <c r="B283" s="320"/>
      <c r="C283" s="15">
        <v>310</v>
      </c>
      <c r="D283" s="19"/>
      <c r="E283" s="3"/>
      <c r="F283" s="3"/>
      <c r="G283" s="4"/>
      <c r="H283" s="4"/>
      <c r="I283" s="4"/>
      <c r="J283" s="4"/>
      <c r="K283" s="4"/>
    </row>
    <row r="284" spans="1:11">
      <c r="A284" s="16" t="s">
        <v>346</v>
      </c>
      <c r="B284" s="320"/>
      <c r="C284" s="15">
        <v>56</v>
      </c>
      <c r="D284" s="19"/>
      <c r="E284" s="3"/>
      <c r="F284" s="3"/>
      <c r="G284" s="4"/>
      <c r="H284" s="4"/>
      <c r="I284" s="4"/>
      <c r="J284" s="4"/>
      <c r="K284" s="4"/>
    </row>
    <row r="285" spans="1:11">
      <c r="A285" s="16" t="s">
        <v>347</v>
      </c>
      <c r="B285" s="320"/>
      <c r="C285" s="15">
        <v>226</v>
      </c>
      <c r="D285" s="19"/>
      <c r="E285" s="3"/>
      <c r="F285" s="3"/>
      <c r="G285" s="4"/>
      <c r="H285" s="4"/>
      <c r="I285" s="4"/>
      <c r="J285" s="4"/>
      <c r="K285" s="4"/>
    </row>
    <row r="286" spans="1:11">
      <c r="A286" s="16" t="s">
        <v>348</v>
      </c>
      <c r="B286" s="320"/>
      <c r="C286" s="15">
        <v>458</v>
      </c>
      <c r="D286" s="19"/>
      <c r="E286" s="3"/>
      <c r="F286" s="3"/>
      <c r="G286" s="4"/>
      <c r="H286" s="4"/>
      <c r="I286" s="4"/>
      <c r="J286" s="4"/>
      <c r="K286" s="4"/>
    </row>
    <row r="287" spans="1:11">
      <c r="A287" s="16" t="s">
        <v>349</v>
      </c>
      <c r="B287" s="320"/>
      <c r="C287" s="15">
        <v>179</v>
      </c>
      <c r="D287" s="19"/>
      <c r="E287" s="3"/>
      <c r="F287" s="3"/>
      <c r="G287" s="4"/>
      <c r="H287" s="4"/>
      <c r="I287" s="4"/>
      <c r="J287" s="4"/>
      <c r="K287" s="4"/>
    </row>
    <row r="288" spans="1:11">
      <c r="A288" s="16" t="s">
        <v>350</v>
      </c>
      <c r="B288" s="320"/>
      <c r="C288" s="15">
        <v>183</v>
      </c>
      <c r="D288" s="19"/>
      <c r="E288" s="3"/>
      <c r="F288" s="3"/>
      <c r="G288" s="4"/>
      <c r="H288" s="4"/>
      <c r="I288" s="4"/>
      <c r="J288" s="4"/>
      <c r="K288" s="4"/>
    </row>
    <row r="289" spans="1:11">
      <c r="A289" s="16" t="s">
        <v>351</v>
      </c>
      <c r="B289" s="320"/>
      <c r="C289" s="15">
        <v>105</v>
      </c>
      <c r="D289" s="19"/>
      <c r="E289" s="3"/>
      <c r="F289" s="3"/>
      <c r="G289" s="4"/>
      <c r="H289" s="4"/>
      <c r="I289" s="4"/>
      <c r="J289" s="4"/>
      <c r="K289" s="4"/>
    </row>
    <row r="290" spans="1:11">
      <c r="A290" s="16" t="s">
        <v>352</v>
      </c>
      <c r="B290" s="320"/>
      <c r="C290" s="15">
        <v>259</v>
      </c>
      <c r="D290" s="19"/>
      <c r="E290" s="3"/>
      <c r="F290" s="3"/>
      <c r="G290" s="4"/>
      <c r="H290" s="4"/>
      <c r="I290" s="4"/>
      <c r="J290" s="4"/>
      <c r="K290" s="4"/>
    </row>
    <row r="291" spans="1:11">
      <c r="A291" s="16" t="s">
        <v>353</v>
      </c>
      <c r="B291" s="320"/>
      <c r="C291" s="15">
        <v>284</v>
      </c>
      <c r="D291" s="19"/>
      <c r="E291" s="3"/>
      <c r="F291" s="3"/>
      <c r="G291" s="4"/>
      <c r="H291" s="4"/>
      <c r="I291" s="4"/>
      <c r="J291" s="4"/>
      <c r="K291" s="4"/>
    </row>
    <row r="292" spans="1:11">
      <c r="A292" s="16" t="s">
        <v>354</v>
      </c>
      <c r="B292" s="320"/>
      <c r="C292" s="15">
        <v>303</v>
      </c>
      <c r="D292" s="19"/>
      <c r="E292" s="3"/>
      <c r="F292" s="3"/>
      <c r="G292" s="4"/>
      <c r="H292" s="4"/>
      <c r="I292" s="4"/>
      <c r="J292" s="4"/>
      <c r="K292" s="4"/>
    </row>
    <row r="293" spans="1:11">
      <c r="A293" s="16" t="s">
        <v>355</v>
      </c>
      <c r="B293" s="320"/>
      <c r="C293" s="15">
        <v>308</v>
      </c>
      <c r="D293" s="19"/>
      <c r="E293" s="3"/>
      <c r="F293" s="3"/>
      <c r="G293" s="4"/>
      <c r="H293" s="4"/>
      <c r="I293" s="4"/>
      <c r="J293" s="4"/>
      <c r="K293" s="4"/>
    </row>
    <row r="294" spans="1:11">
      <c r="A294" s="16" t="s">
        <v>356</v>
      </c>
      <c r="B294" s="320"/>
      <c r="C294" s="15">
        <v>307</v>
      </c>
      <c r="D294" s="19"/>
      <c r="E294" s="3"/>
      <c r="F294" s="3"/>
      <c r="G294" s="4"/>
      <c r="H294" s="4"/>
      <c r="I294" s="4"/>
      <c r="J294" s="4"/>
      <c r="K294" s="4"/>
    </row>
    <row r="295" spans="1:11">
      <c r="A295" s="16" t="s">
        <v>357</v>
      </c>
      <c r="B295" s="320"/>
      <c r="C295" s="15">
        <v>154</v>
      </c>
      <c r="D295" s="19"/>
      <c r="E295" s="3"/>
      <c r="F295" s="3"/>
      <c r="G295" s="4"/>
      <c r="H295" s="4"/>
      <c r="I295" s="4"/>
      <c r="J295" s="4"/>
      <c r="K295" s="4"/>
    </row>
    <row r="296" spans="1:11">
      <c r="A296" s="16" t="s">
        <v>358</v>
      </c>
      <c r="B296" s="320"/>
      <c r="C296" s="15">
        <v>52</v>
      </c>
      <c r="D296" s="19"/>
      <c r="E296" s="3"/>
      <c r="F296" s="3"/>
      <c r="G296" s="4"/>
      <c r="H296" s="4"/>
      <c r="I296" s="4"/>
      <c r="J296" s="4"/>
      <c r="K296" s="4"/>
    </row>
    <row r="297" spans="1:11">
      <c r="A297" s="181" t="s">
        <v>359</v>
      </c>
      <c r="B297" s="320" t="s">
        <v>1499</v>
      </c>
      <c r="C297" s="15">
        <v>481</v>
      </c>
      <c r="D297" s="19">
        <v>12</v>
      </c>
      <c r="E297" s="3"/>
      <c r="F297" s="3" t="s">
        <v>1767</v>
      </c>
      <c r="G297" s="4">
        <v>260.81</v>
      </c>
      <c r="H297" s="4">
        <v>304.79000000000002</v>
      </c>
      <c r="I297" s="4">
        <v>674.18</v>
      </c>
      <c r="J297" s="4">
        <v>1.23</v>
      </c>
      <c r="K297" s="4">
        <v>1.23</v>
      </c>
    </row>
    <row r="298" spans="1:11">
      <c r="A298" s="3" t="s">
        <v>360</v>
      </c>
      <c r="B298" s="320" t="s">
        <v>1426</v>
      </c>
      <c r="C298" s="15">
        <v>376</v>
      </c>
      <c r="D298" s="19">
        <v>19</v>
      </c>
      <c r="E298" s="3"/>
      <c r="F298" s="3" t="s">
        <v>1747</v>
      </c>
      <c r="G298" s="4">
        <v>518.61</v>
      </c>
      <c r="H298" s="4">
        <v>784.74</v>
      </c>
      <c r="I298" s="4">
        <v>602.26</v>
      </c>
      <c r="J298" s="4">
        <v>1.23</v>
      </c>
      <c r="K298" s="4">
        <v>1.08</v>
      </c>
    </row>
    <row r="299" spans="1:11">
      <c r="A299" s="16" t="s">
        <v>361</v>
      </c>
      <c r="B299" s="320"/>
      <c r="C299" s="15">
        <v>375</v>
      </c>
      <c r="D299" s="19"/>
      <c r="E299" s="3"/>
      <c r="F299" s="3"/>
      <c r="G299" s="4"/>
      <c r="H299" s="4"/>
      <c r="I299" s="4"/>
      <c r="J299" s="4"/>
      <c r="K299" s="4"/>
    </row>
    <row r="300" spans="1:11">
      <c r="A300" s="16" t="s">
        <v>362</v>
      </c>
      <c r="B300" s="320"/>
      <c r="C300" s="15">
        <v>11</v>
      </c>
      <c r="D300" s="19"/>
      <c r="E300" s="3"/>
      <c r="F300" s="3"/>
      <c r="G300" s="4"/>
      <c r="H300" s="4"/>
      <c r="I300" s="4"/>
      <c r="J300" s="4"/>
      <c r="K300" s="4"/>
    </row>
    <row r="301" spans="1:11">
      <c r="A301" s="16" t="s">
        <v>363</v>
      </c>
      <c r="B301" s="320"/>
      <c r="C301" s="15">
        <v>150</v>
      </c>
      <c r="D301" s="19"/>
      <c r="E301" s="3"/>
      <c r="F301" s="3"/>
      <c r="G301" s="4"/>
      <c r="H301" s="4"/>
      <c r="I301" s="4"/>
      <c r="J301" s="4"/>
      <c r="K301" s="4"/>
    </row>
    <row r="302" spans="1:11">
      <c r="A302" s="16" t="s">
        <v>364</v>
      </c>
      <c r="B302" s="320"/>
      <c r="C302" s="15">
        <v>151</v>
      </c>
      <c r="D302" s="19"/>
      <c r="E302" s="3"/>
      <c r="F302" s="3"/>
      <c r="G302" s="4"/>
      <c r="H302" s="4"/>
      <c r="I302" s="4"/>
      <c r="J302" s="4"/>
      <c r="K302" s="4"/>
    </row>
    <row r="303" spans="1:11">
      <c r="A303" s="16" t="s">
        <v>365</v>
      </c>
      <c r="B303" s="320"/>
      <c r="C303" s="15">
        <v>262</v>
      </c>
      <c r="D303" s="19"/>
      <c r="E303" s="3"/>
      <c r="F303" s="3"/>
      <c r="G303" s="4"/>
      <c r="H303" s="4"/>
      <c r="I303" s="4"/>
      <c r="J303" s="4"/>
      <c r="K303" s="4"/>
    </row>
    <row r="304" spans="1:11">
      <c r="A304" s="181" t="s">
        <v>366</v>
      </c>
      <c r="B304" s="320" t="s">
        <v>1513</v>
      </c>
      <c r="C304" s="15">
        <v>350</v>
      </c>
      <c r="D304" s="19">
        <v>12</v>
      </c>
      <c r="E304" s="3"/>
      <c r="F304" s="3" t="s">
        <v>1767</v>
      </c>
      <c r="G304" s="4">
        <v>386.4</v>
      </c>
      <c r="H304" s="4">
        <v>408.26</v>
      </c>
      <c r="I304" s="4">
        <v>370.74</v>
      </c>
      <c r="J304" s="4">
        <v>1.46</v>
      </c>
      <c r="K304" s="4">
        <v>1.25</v>
      </c>
    </row>
    <row r="305" spans="1:11">
      <c r="A305" s="16" t="s">
        <v>367</v>
      </c>
      <c r="B305" s="320"/>
      <c r="C305" s="15">
        <v>241</v>
      </c>
      <c r="D305" s="19"/>
      <c r="E305" s="3"/>
      <c r="F305" s="3"/>
      <c r="G305" s="4"/>
      <c r="H305" s="4"/>
      <c r="I305" s="4"/>
      <c r="J305" s="4"/>
      <c r="K305" s="4"/>
    </row>
    <row r="306" spans="1:11">
      <c r="A306" s="16" t="s">
        <v>368</v>
      </c>
      <c r="B306" s="320"/>
      <c r="C306" s="15">
        <v>439</v>
      </c>
      <c r="D306" s="19"/>
      <c r="E306" s="3"/>
      <c r="F306" s="3"/>
      <c r="G306" s="4"/>
      <c r="H306" s="4"/>
      <c r="I306" s="4"/>
      <c r="J306" s="4"/>
      <c r="K306" s="4"/>
    </row>
    <row r="307" spans="1:11">
      <c r="A307" s="16" t="s">
        <v>369</v>
      </c>
      <c r="B307" s="320"/>
      <c r="C307" s="15">
        <v>312</v>
      </c>
      <c r="D307" s="19"/>
      <c r="E307" s="3"/>
      <c r="F307" s="3"/>
      <c r="G307" s="4"/>
      <c r="H307" s="4"/>
      <c r="I307" s="4"/>
      <c r="J307" s="4"/>
      <c r="K307" s="4"/>
    </row>
    <row r="308" spans="1:11">
      <c r="A308" s="16" t="s">
        <v>370</v>
      </c>
      <c r="B308" s="320"/>
      <c r="C308" s="15">
        <v>200</v>
      </c>
      <c r="D308" s="19"/>
      <c r="E308" s="3"/>
      <c r="F308" s="3"/>
      <c r="G308" s="4"/>
      <c r="H308" s="4"/>
      <c r="I308" s="4"/>
      <c r="J308" s="4"/>
      <c r="K308" s="4"/>
    </row>
    <row r="309" spans="1:11">
      <c r="A309" s="181" t="s">
        <v>371</v>
      </c>
      <c r="B309" s="320" t="s">
        <v>1499</v>
      </c>
      <c r="C309" s="15">
        <v>429</v>
      </c>
      <c r="D309" s="19">
        <v>12</v>
      </c>
      <c r="E309" s="3"/>
      <c r="F309" s="3" t="s">
        <v>1767</v>
      </c>
      <c r="G309" s="4">
        <v>398.03</v>
      </c>
      <c r="H309" s="4">
        <v>314.23</v>
      </c>
      <c r="I309" s="4">
        <v>497.64</v>
      </c>
      <c r="J309" s="4">
        <v>0.92</v>
      </c>
      <c r="K309" s="4">
        <v>1.62</v>
      </c>
    </row>
    <row r="310" spans="1:11">
      <c r="A310" s="181" t="s">
        <v>372</v>
      </c>
      <c r="B310" s="320" t="s">
        <v>1543</v>
      </c>
      <c r="C310" s="15">
        <v>146</v>
      </c>
      <c r="D310" s="19">
        <v>18</v>
      </c>
      <c r="E310" s="3"/>
      <c r="F310" s="3" t="s">
        <v>1767</v>
      </c>
      <c r="G310" s="4">
        <v>883.41</v>
      </c>
      <c r="H310" s="4">
        <v>489.77</v>
      </c>
      <c r="I310" s="4">
        <v>476.67</v>
      </c>
      <c r="J310" s="4">
        <v>1.38</v>
      </c>
      <c r="K310" s="4">
        <v>1.38</v>
      </c>
    </row>
    <row r="311" spans="1:11">
      <c r="A311" s="16" t="s">
        <v>373</v>
      </c>
      <c r="B311" s="320"/>
      <c r="C311" s="15">
        <v>391</v>
      </c>
      <c r="D311" s="19"/>
      <c r="E311" s="3"/>
      <c r="F311" s="3"/>
      <c r="G311" s="4"/>
      <c r="H311" s="4"/>
      <c r="I311" s="4"/>
      <c r="J311" s="4"/>
      <c r="K311" s="4"/>
    </row>
    <row r="312" spans="1:11">
      <c r="A312" s="16" t="s">
        <v>374</v>
      </c>
      <c r="B312" s="320"/>
      <c r="C312" s="15">
        <v>414</v>
      </c>
      <c r="D312" s="19"/>
      <c r="E312" s="3"/>
      <c r="F312" s="3"/>
      <c r="G312" s="4"/>
      <c r="H312" s="4"/>
      <c r="I312" s="4"/>
      <c r="J312" s="4"/>
      <c r="K312" s="4"/>
    </row>
    <row r="313" spans="1:11">
      <c r="A313" s="16" t="s">
        <v>375</v>
      </c>
      <c r="B313" s="320"/>
      <c r="C313" s="15">
        <v>122</v>
      </c>
      <c r="D313" s="19"/>
      <c r="E313" s="3"/>
      <c r="F313" s="3"/>
      <c r="G313" s="4"/>
      <c r="H313" s="4"/>
      <c r="I313" s="4"/>
      <c r="J313" s="4"/>
      <c r="K313" s="4"/>
    </row>
    <row r="314" spans="1:11">
      <c r="A314" s="16" t="s">
        <v>376</v>
      </c>
      <c r="B314" s="320"/>
      <c r="C314" s="15">
        <v>258</v>
      </c>
      <c r="D314" s="19"/>
      <c r="E314" s="3"/>
      <c r="F314" s="3"/>
      <c r="G314" s="4"/>
      <c r="H314" s="4"/>
      <c r="I314" s="4"/>
      <c r="J314" s="4"/>
      <c r="K314" s="4"/>
    </row>
    <row r="315" spans="1:11">
      <c r="A315" s="16" t="s">
        <v>377</v>
      </c>
      <c r="B315" s="320"/>
      <c r="C315" s="15">
        <v>89</v>
      </c>
      <c r="D315" s="19"/>
      <c r="E315" s="3"/>
      <c r="F315" s="3"/>
      <c r="G315" s="4"/>
      <c r="H315" s="4"/>
      <c r="I315" s="4"/>
      <c r="J315" s="4"/>
      <c r="K315" s="4"/>
    </row>
    <row r="316" spans="1:11">
      <c r="A316" s="16" t="s">
        <v>378</v>
      </c>
      <c r="B316" s="320"/>
      <c r="C316" s="15">
        <v>446</v>
      </c>
      <c r="D316" s="19"/>
      <c r="E316" s="3"/>
      <c r="F316" s="3"/>
      <c r="G316" s="4"/>
      <c r="H316" s="4"/>
      <c r="I316" s="4"/>
      <c r="J316" s="4"/>
      <c r="K316" s="4"/>
    </row>
    <row r="317" spans="1:11">
      <c r="A317" s="16" t="s">
        <v>379</v>
      </c>
      <c r="B317" s="320"/>
      <c r="C317" s="15">
        <v>198</v>
      </c>
      <c r="D317" s="19"/>
      <c r="E317" s="3"/>
      <c r="F317" s="3"/>
      <c r="G317" s="4"/>
      <c r="H317" s="4"/>
      <c r="I317" s="4"/>
      <c r="J317" s="4"/>
      <c r="K317" s="4"/>
    </row>
    <row r="318" spans="1:11">
      <c r="A318" s="16" t="s">
        <v>380</v>
      </c>
      <c r="B318" s="320"/>
      <c r="C318" s="15">
        <v>177</v>
      </c>
      <c r="D318" s="19"/>
      <c r="E318" s="3"/>
      <c r="F318" s="3"/>
      <c r="G318" s="4"/>
      <c r="H318" s="4"/>
      <c r="I318" s="4"/>
      <c r="J318" s="4"/>
      <c r="K318" s="4"/>
    </row>
    <row r="319" spans="1:11">
      <c r="A319" s="181" t="s">
        <v>381</v>
      </c>
      <c r="B319" s="320" t="s">
        <v>1541</v>
      </c>
      <c r="C319" s="15">
        <v>34</v>
      </c>
      <c r="D319" s="19">
        <v>13</v>
      </c>
      <c r="E319" s="3"/>
      <c r="F319" s="3" t="s">
        <v>1767</v>
      </c>
      <c r="G319" s="4">
        <v>486.29</v>
      </c>
      <c r="H319" s="4">
        <v>273.60000000000002</v>
      </c>
      <c r="I319" s="4">
        <v>568.54</v>
      </c>
      <c r="J319" s="4">
        <v>1.25</v>
      </c>
      <c r="K319" s="4">
        <v>1.31</v>
      </c>
    </row>
    <row r="320" spans="1:11">
      <c r="A320" s="181" t="s">
        <v>381</v>
      </c>
      <c r="B320" s="320" t="s">
        <v>1552</v>
      </c>
      <c r="C320" s="15">
        <v>34</v>
      </c>
      <c r="D320" s="19"/>
      <c r="E320" s="3"/>
      <c r="F320" s="3" t="s">
        <v>1767</v>
      </c>
      <c r="G320" s="4"/>
      <c r="H320" s="4"/>
      <c r="I320" s="4"/>
      <c r="J320" s="4">
        <v>1.25</v>
      </c>
      <c r="K320" s="4">
        <v>1.31</v>
      </c>
    </row>
    <row r="321" spans="1:11">
      <c r="A321" s="181" t="s">
        <v>382</v>
      </c>
      <c r="B321" s="320" t="s">
        <v>1541</v>
      </c>
      <c r="C321" s="15">
        <v>31</v>
      </c>
      <c r="D321" s="19">
        <v>14</v>
      </c>
      <c r="E321" s="3"/>
      <c r="F321" s="3" t="s">
        <v>1767</v>
      </c>
      <c r="G321" s="4">
        <v>410.21</v>
      </c>
      <c r="H321" s="4">
        <v>341.8</v>
      </c>
      <c r="I321" s="4">
        <v>602.70000000000005</v>
      </c>
      <c r="J321" s="4">
        <v>1.38</v>
      </c>
      <c r="K321" s="4">
        <v>1.17</v>
      </c>
    </row>
    <row r="322" spans="1:11">
      <c r="A322" s="181" t="s">
        <v>382</v>
      </c>
      <c r="B322" s="320" t="s">
        <v>1552</v>
      </c>
      <c r="C322" s="15">
        <v>31</v>
      </c>
      <c r="D322" s="19"/>
      <c r="E322" s="3"/>
      <c r="F322" s="3" t="s">
        <v>1767</v>
      </c>
      <c r="G322" s="4"/>
      <c r="H322" s="4"/>
      <c r="I322" s="4"/>
      <c r="J322" s="4">
        <v>1.38</v>
      </c>
      <c r="K322" s="4">
        <v>1.17</v>
      </c>
    </row>
    <row r="323" spans="1:11">
      <c r="A323" s="16" t="s">
        <v>383</v>
      </c>
      <c r="B323" s="320"/>
      <c r="C323" s="15">
        <v>29</v>
      </c>
      <c r="D323" s="19"/>
      <c r="E323" s="3"/>
      <c r="F323" s="3"/>
      <c r="G323" s="4"/>
      <c r="H323" s="4"/>
      <c r="I323" s="4"/>
      <c r="J323" s="4"/>
      <c r="K323" s="4"/>
    </row>
    <row r="324" spans="1:11">
      <c r="A324" s="16" t="s">
        <v>384</v>
      </c>
      <c r="B324" s="320"/>
      <c r="C324" s="15">
        <v>32</v>
      </c>
      <c r="D324" s="19"/>
      <c r="E324" s="3"/>
      <c r="F324" s="3"/>
      <c r="G324" s="4"/>
      <c r="H324" s="4"/>
      <c r="I324" s="4"/>
      <c r="J324" s="4"/>
      <c r="K324" s="4"/>
    </row>
    <row r="325" spans="1:11">
      <c r="A325" s="16" t="s">
        <v>385</v>
      </c>
      <c r="B325" s="320"/>
      <c r="C325" s="15">
        <v>30</v>
      </c>
      <c r="D325" s="19"/>
      <c r="E325" s="3"/>
      <c r="F325" s="3"/>
      <c r="G325" s="4"/>
      <c r="H325" s="4"/>
      <c r="I325" s="4"/>
      <c r="J325" s="4"/>
      <c r="K325" s="4"/>
    </row>
    <row r="326" spans="1:11">
      <c r="A326" s="16" t="s">
        <v>386</v>
      </c>
      <c r="B326" s="320"/>
      <c r="C326" s="15">
        <v>33</v>
      </c>
      <c r="D326" s="19"/>
      <c r="E326" s="3"/>
      <c r="F326" s="3"/>
      <c r="G326" s="4"/>
      <c r="H326" s="4"/>
      <c r="I326" s="4"/>
      <c r="J326" s="4"/>
      <c r="K326" s="4"/>
    </row>
    <row r="327" spans="1:11">
      <c r="A327" s="16" t="s">
        <v>387</v>
      </c>
      <c r="B327" s="320"/>
      <c r="C327" s="15">
        <v>290</v>
      </c>
      <c r="D327" s="19"/>
      <c r="E327" s="3"/>
      <c r="F327" s="3"/>
      <c r="G327" s="4"/>
      <c r="H327" s="4"/>
      <c r="I327" s="4"/>
      <c r="J327" s="4"/>
      <c r="K327" s="4"/>
    </row>
    <row r="328" spans="1:11">
      <c r="A328" s="16" t="s">
        <v>388</v>
      </c>
      <c r="B328" s="320"/>
      <c r="C328" s="15">
        <v>38</v>
      </c>
      <c r="D328" s="19"/>
      <c r="E328" s="3"/>
      <c r="F328" s="3"/>
      <c r="G328" s="4"/>
      <c r="H328" s="4"/>
      <c r="I328" s="4"/>
      <c r="J328" s="4"/>
      <c r="K328" s="4"/>
    </row>
    <row r="329" spans="1:11">
      <c r="A329" s="3" t="s">
        <v>389</v>
      </c>
      <c r="B329" s="320" t="s">
        <v>1592</v>
      </c>
      <c r="C329" s="15">
        <v>291</v>
      </c>
      <c r="D329" s="19">
        <v>17</v>
      </c>
      <c r="E329" s="3"/>
      <c r="F329" s="3" t="s">
        <v>1747</v>
      </c>
      <c r="G329" s="4">
        <v>1090.3699999999999</v>
      </c>
      <c r="H329" s="4">
        <v>102.7</v>
      </c>
      <c r="I329" s="4">
        <v>544.09</v>
      </c>
      <c r="J329" s="4">
        <v>0.94</v>
      </c>
      <c r="K329" s="4">
        <v>2.46</v>
      </c>
    </row>
    <row r="330" spans="1:11">
      <c r="A330" s="16" t="s">
        <v>390</v>
      </c>
      <c r="B330" s="320"/>
      <c r="C330" s="15">
        <v>164</v>
      </c>
      <c r="D330" s="19"/>
      <c r="E330" s="3"/>
      <c r="F330" s="3"/>
      <c r="G330" s="4"/>
      <c r="H330" s="4"/>
      <c r="I330" s="4"/>
      <c r="J330" s="4"/>
      <c r="K330" s="4"/>
    </row>
    <row r="331" spans="1:11">
      <c r="A331" s="16" t="s">
        <v>391</v>
      </c>
      <c r="B331" s="320"/>
      <c r="C331" s="15">
        <v>299</v>
      </c>
      <c r="D331" s="19"/>
      <c r="E331" s="3"/>
      <c r="F331" s="3"/>
      <c r="G331" s="4"/>
      <c r="H331" s="4"/>
      <c r="I331" s="4"/>
      <c r="J331" s="4"/>
      <c r="K331" s="4"/>
    </row>
    <row r="332" spans="1:11">
      <c r="A332" s="16" t="s">
        <v>392</v>
      </c>
      <c r="B332" s="320"/>
      <c r="C332" s="15">
        <v>322</v>
      </c>
      <c r="D332" s="19"/>
      <c r="E332" s="3"/>
      <c r="F332" s="3"/>
      <c r="G332" s="4"/>
      <c r="H332" s="4"/>
      <c r="I332" s="4"/>
      <c r="J332" s="4"/>
      <c r="K332" s="4"/>
    </row>
    <row r="333" spans="1:11">
      <c r="A333" s="16" t="s">
        <v>393</v>
      </c>
      <c r="B333" s="320"/>
      <c r="C333" s="15">
        <v>274</v>
      </c>
      <c r="D333" s="19"/>
      <c r="E333" s="3"/>
      <c r="F333" s="3"/>
      <c r="G333" s="4"/>
      <c r="H333" s="4"/>
      <c r="I333" s="4"/>
      <c r="J333" s="4"/>
      <c r="K333" s="4"/>
    </row>
    <row r="334" spans="1:11">
      <c r="A334" s="16" t="s">
        <v>394</v>
      </c>
      <c r="B334" s="320"/>
      <c r="C334" s="15">
        <v>224</v>
      </c>
      <c r="D334" s="19"/>
      <c r="E334" s="3"/>
      <c r="F334" s="3"/>
      <c r="G334" s="4"/>
      <c r="H334" s="4"/>
      <c r="I334" s="4"/>
      <c r="J334" s="4"/>
      <c r="K334" s="4"/>
    </row>
    <row r="335" spans="1:11">
      <c r="A335" s="16" t="s">
        <v>395</v>
      </c>
      <c r="B335" s="320"/>
      <c r="C335" s="15">
        <v>43</v>
      </c>
      <c r="D335" s="19"/>
      <c r="E335" s="3"/>
      <c r="F335" s="3"/>
      <c r="G335" s="4"/>
      <c r="H335" s="4"/>
      <c r="I335" s="4"/>
      <c r="J335" s="4"/>
      <c r="K335" s="4"/>
    </row>
    <row r="336" spans="1:11">
      <c r="A336" s="16" t="s">
        <v>396</v>
      </c>
      <c r="B336" s="320"/>
      <c r="C336" s="15">
        <v>138</v>
      </c>
      <c r="D336" s="19"/>
      <c r="E336" s="3"/>
      <c r="F336" s="3"/>
      <c r="G336" s="4"/>
      <c r="H336" s="4"/>
      <c r="I336" s="4"/>
      <c r="J336" s="4"/>
      <c r="K336" s="4"/>
    </row>
    <row r="337" spans="1:11">
      <c r="A337" s="181" t="s">
        <v>397</v>
      </c>
      <c r="B337" s="320" t="s">
        <v>1572</v>
      </c>
      <c r="C337" s="15">
        <v>139</v>
      </c>
      <c r="D337" s="19"/>
      <c r="E337" s="3"/>
      <c r="F337" s="3" t="s">
        <v>1767</v>
      </c>
      <c r="G337" s="4"/>
      <c r="H337" s="4"/>
      <c r="I337" s="4"/>
      <c r="J337" s="4">
        <v>1.08</v>
      </c>
      <c r="K337" s="4">
        <v>0.85</v>
      </c>
    </row>
    <row r="338" spans="1:11">
      <c r="A338" s="181" t="s">
        <v>397</v>
      </c>
      <c r="B338" s="320" t="s">
        <v>1614</v>
      </c>
      <c r="C338" s="15">
        <v>139</v>
      </c>
      <c r="D338" s="19">
        <v>13</v>
      </c>
      <c r="E338" s="3"/>
      <c r="F338" s="3" t="s">
        <v>1767</v>
      </c>
      <c r="G338" s="4">
        <v>605.71</v>
      </c>
      <c r="H338" s="4">
        <v>233.77</v>
      </c>
      <c r="I338" s="4">
        <v>421.02</v>
      </c>
      <c r="J338" s="4">
        <v>1.08</v>
      </c>
      <c r="K338" s="4">
        <v>0.85</v>
      </c>
    </row>
    <row r="339" spans="1:11">
      <c r="A339" s="16" t="s">
        <v>398</v>
      </c>
      <c r="B339" s="320"/>
      <c r="C339" s="15">
        <v>95</v>
      </c>
      <c r="D339" s="19"/>
      <c r="E339" s="3"/>
      <c r="F339" s="3"/>
      <c r="G339" s="4"/>
      <c r="H339" s="4"/>
      <c r="I339" s="4"/>
      <c r="J339" s="4"/>
      <c r="K339" s="4"/>
    </row>
    <row r="340" spans="1:11">
      <c r="A340" s="16" t="s">
        <v>399</v>
      </c>
      <c r="B340" s="320"/>
      <c r="C340" s="15">
        <v>417</v>
      </c>
      <c r="D340" s="19"/>
      <c r="E340" s="3"/>
      <c r="F340" s="3"/>
      <c r="G340" s="4"/>
      <c r="H340" s="4"/>
      <c r="I340" s="4"/>
      <c r="J340" s="4"/>
      <c r="K340" s="4"/>
    </row>
    <row r="341" spans="1:11">
      <c r="A341" s="16" t="s">
        <v>400</v>
      </c>
      <c r="B341" s="320"/>
      <c r="C341" s="15">
        <v>484</v>
      </c>
      <c r="D341" s="19"/>
      <c r="E341" s="3"/>
      <c r="F341" s="3"/>
      <c r="G341" s="4"/>
      <c r="H341" s="4"/>
      <c r="I341" s="4"/>
      <c r="J341" s="4"/>
      <c r="K341" s="4"/>
    </row>
    <row r="342" spans="1:11">
      <c r="A342" s="16" t="s">
        <v>401</v>
      </c>
      <c r="B342" s="320"/>
      <c r="C342" s="15">
        <v>46</v>
      </c>
      <c r="D342" s="19"/>
      <c r="E342" s="3"/>
      <c r="F342" s="3"/>
      <c r="G342" s="4"/>
      <c r="H342" s="4"/>
      <c r="I342" s="4"/>
      <c r="J342" s="4"/>
      <c r="K342" s="4"/>
    </row>
    <row r="343" spans="1:11">
      <c r="A343" s="16" t="s">
        <v>402</v>
      </c>
      <c r="B343" s="320"/>
      <c r="C343" s="15">
        <v>47</v>
      </c>
      <c r="D343" s="19"/>
      <c r="E343" s="3"/>
      <c r="F343" s="3"/>
      <c r="G343" s="4"/>
      <c r="H343" s="4"/>
      <c r="I343" s="4"/>
      <c r="J343" s="4"/>
      <c r="K343" s="4"/>
    </row>
    <row r="344" spans="1:11">
      <c r="A344" s="16" t="s">
        <v>403</v>
      </c>
      <c r="B344" s="320"/>
      <c r="C344" s="15">
        <v>279</v>
      </c>
      <c r="D344" s="19"/>
      <c r="E344" s="3"/>
      <c r="F344" s="3"/>
      <c r="G344" s="4"/>
      <c r="H344" s="4"/>
      <c r="I344" s="4"/>
      <c r="J344" s="4"/>
      <c r="K344" s="4"/>
    </row>
    <row r="345" spans="1:11">
      <c r="A345" s="16" t="s">
        <v>404</v>
      </c>
      <c r="B345" s="320"/>
      <c r="C345" s="15">
        <v>53</v>
      </c>
      <c r="D345" s="19"/>
      <c r="E345" s="3"/>
      <c r="F345" s="3"/>
      <c r="G345" s="4"/>
      <c r="H345" s="4"/>
      <c r="I345" s="4"/>
      <c r="J345" s="4"/>
      <c r="K345" s="4"/>
    </row>
    <row r="346" spans="1:11">
      <c r="A346" s="16" t="s">
        <v>405</v>
      </c>
      <c r="B346" s="320"/>
      <c r="C346" s="15">
        <v>231</v>
      </c>
      <c r="D346" s="19"/>
      <c r="E346" s="3"/>
      <c r="F346" s="3"/>
      <c r="G346" s="4"/>
      <c r="H346" s="4"/>
      <c r="I346" s="4"/>
      <c r="J346" s="4"/>
      <c r="K346" s="4"/>
    </row>
    <row r="347" spans="1:11">
      <c r="A347" s="16" t="s">
        <v>406</v>
      </c>
      <c r="B347" s="320"/>
      <c r="C347" s="15">
        <v>489</v>
      </c>
      <c r="D347" s="19"/>
      <c r="E347" s="3"/>
      <c r="F347" s="3"/>
      <c r="G347" s="4"/>
      <c r="H347" s="4"/>
      <c r="I347" s="4"/>
      <c r="J347" s="4"/>
      <c r="K347" s="4"/>
    </row>
    <row r="348" spans="1:11">
      <c r="A348" s="16" t="s">
        <v>407</v>
      </c>
      <c r="B348" s="320"/>
      <c r="C348" s="15">
        <v>172</v>
      </c>
      <c r="D348" s="19"/>
      <c r="E348" s="3"/>
      <c r="F348" s="3"/>
      <c r="G348" s="4"/>
      <c r="H348" s="4"/>
      <c r="I348" s="4"/>
      <c r="J348" s="4"/>
      <c r="K348" s="4"/>
    </row>
    <row r="349" spans="1:11">
      <c r="A349" s="16" t="s">
        <v>408</v>
      </c>
      <c r="B349" s="320"/>
      <c r="C349" s="15">
        <v>18</v>
      </c>
      <c r="D349" s="19"/>
      <c r="E349" s="3"/>
      <c r="F349" s="3"/>
      <c r="G349" s="4"/>
      <c r="H349" s="4"/>
      <c r="I349" s="4"/>
      <c r="J349" s="4"/>
      <c r="K349" s="4"/>
    </row>
    <row r="350" spans="1:11">
      <c r="A350" s="16" t="s">
        <v>409</v>
      </c>
      <c r="B350" s="320"/>
      <c r="C350" s="15">
        <v>17</v>
      </c>
      <c r="D350" s="19"/>
      <c r="E350" s="3"/>
      <c r="F350" s="3"/>
      <c r="G350" s="4"/>
      <c r="H350" s="4"/>
      <c r="I350" s="4"/>
      <c r="J350" s="4"/>
      <c r="K350" s="4"/>
    </row>
    <row r="351" spans="1:11">
      <c r="A351" s="16" t="s">
        <v>410</v>
      </c>
      <c r="B351" s="320"/>
      <c r="C351" s="15">
        <v>16</v>
      </c>
      <c r="D351" s="19"/>
      <c r="E351" s="3"/>
      <c r="F351" s="3"/>
      <c r="G351" s="4"/>
      <c r="H351" s="4"/>
      <c r="I351" s="4"/>
      <c r="J351" s="4"/>
      <c r="K351" s="4"/>
    </row>
    <row r="352" spans="1:11">
      <c r="A352" s="16" t="s">
        <v>411</v>
      </c>
      <c r="B352" s="320"/>
      <c r="C352" s="15">
        <v>25</v>
      </c>
      <c r="D352" s="19"/>
      <c r="E352" s="3"/>
      <c r="F352" s="3"/>
      <c r="G352" s="4"/>
      <c r="H352" s="4"/>
      <c r="I352" s="4"/>
      <c r="J352" s="4"/>
      <c r="K352" s="4"/>
    </row>
    <row r="353" spans="1:11">
      <c r="A353" s="16" t="s">
        <v>412</v>
      </c>
      <c r="B353" s="320"/>
      <c r="C353" s="15">
        <v>221</v>
      </c>
      <c r="D353" s="19"/>
      <c r="E353" s="3"/>
      <c r="F353" s="3"/>
      <c r="G353" s="4"/>
      <c r="H353" s="4"/>
      <c r="I353" s="4"/>
      <c r="J353" s="4"/>
      <c r="K353" s="4"/>
    </row>
    <row r="354" spans="1:11">
      <c r="A354" s="16" t="s">
        <v>413</v>
      </c>
      <c r="B354" s="320"/>
      <c r="C354" s="15">
        <v>204</v>
      </c>
      <c r="D354" s="19"/>
      <c r="E354" s="3"/>
      <c r="F354" s="3"/>
      <c r="G354" s="4"/>
      <c r="H354" s="4"/>
      <c r="I354" s="4"/>
      <c r="J354" s="4"/>
      <c r="K354" s="4"/>
    </row>
    <row r="355" spans="1:11">
      <c r="A355" s="16" t="s">
        <v>414</v>
      </c>
      <c r="B355" s="320"/>
      <c r="C355" s="15">
        <v>127</v>
      </c>
      <c r="D355" s="19"/>
      <c r="E355" s="3"/>
      <c r="F355" s="3"/>
      <c r="G355" s="4"/>
      <c r="H355" s="4"/>
      <c r="I355" s="4"/>
      <c r="J355" s="4"/>
      <c r="K355" s="4"/>
    </row>
    <row r="356" spans="1:11">
      <c r="A356" s="16" t="s">
        <v>415</v>
      </c>
      <c r="B356" s="320"/>
      <c r="C356" s="15">
        <v>393</v>
      </c>
      <c r="D356" s="19"/>
      <c r="E356" s="3"/>
      <c r="F356" s="3"/>
      <c r="G356" s="4"/>
      <c r="H356" s="4"/>
      <c r="I356" s="4"/>
      <c r="J356" s="4"/>
      <c r="K356" s="4"/>
    </row>
    <row r="357" spans="1:11">
      <c r="A357" s="16" t="s">
        <v>416</v>
      </c>
      <c r="B357" s="320"/>
      <c r="C357" s="15">
        <v>311</v>
      </c>
      <c r="D357" s="19"/>
      <c r="E357" s="3"/>
      <c r="F357" s="3"/>
      <c r="G357" s="4"/>
      <c r="H357" s="4"/>
      <c r="I357" s="4"/>
      <c r="J357" s="4"/>
      <c r="K357" s="4"/>
    </row>
    <row r="358" spans="1:11">
      <c r="A358" s="16" t="s">
        <v>417</v>
      </c>
      <c r="B358" s="320"/>
      <c r="C358" s="15">
        <v>186</v>
      </c>
      <c r="D358" s="19"/>
      <c r="E358" s="3"/>
      <c r="F358" s="3"/>
      <c r="G358" s="4"/>
      <c r="H358" s="4"/>
      <c r="I358" s="4"/>
      <c r="J358" s="4"/>
      <c r="K358" s="4"/>
    </row>
    <row r="359" spans="1:11">
      <c r="A359" s="16" t="s">
        <v>418</v>
      </c>
      <c r="B359" s="320"/>
      <c r="C359" s="15">
        <v>60</v>
      </c>
      <c r="D359" s="19"/>
      <c r="E359" s="3"/>
      <c r="F359" s="3"/>
      <c r="G359" s="4"/>
      <c r="H359" s="4"/>
      <c r="I359" s="4"/>
      <c r="J359" s="4"/>
      <c r="K359" s="4"/>
    </row>
    <row r="360" spans="1:11">
      <c r="A360" s="16" t="s">
        <v>419</v>
      </c>
      <c r="B360" s="320"/>
      <c r="C360" s="15">
        <v>61</v>
      </c>
      <c r="D360" s="19"/>
      <c r="E360" s="3"/>
      <c r="F360" s="3"/>
      <c r="G360" s="4"/>
      <c r="H360" s="4"/>
      <c r="I360" s="4"/>
      <c r="J360" s="4"/>
      <c r="K360" s="4"/>
    </row>
    <row r="361" spans="1:11">
      <c r="A361" s="181" t="s">
        <v>420</v>
      </c>
      <c r="B361" s="320" t="s">
        <v>1435</v>
      </c>
      <c r="C361" s="15">
        <v>62</v>
      </c>
      <c r="D361" s="19"/>
      <c r="E361" s="3"/>
      <c r="F361" s="3" t="s">
        <v>1767</v>
      </c>
      <c r="G361" s="4"/>
      <c r="H361" s="4"/>
      <c r="I361" s="4"/>
      <c r="J361" s="4">
        <v>1.38</v>
      </c>
      <c r="K361" s="4">
        <v>1.08</v>
      </c>
    </row>
    <row r="362" spans="1:11">
      <c r="A362" s="181" t="s">
        <v>420</v>
      </c>
      <c r="B362" s="320" t="s">
        <v>1640</v>
      </c>
      <c r="C362" s="15">
        <v>62</v>
      </c>
      <c r="D362" s="19">
        <v>14</v>
      </c>
      <c r="E362" s="3"/>
      <c r="F362" s="3" t="s">
        <v>1767</v>
      </c>
      <c r="G362" s="4">
        <v>600.97</v>
      </c>
      <c r="H362" s="4">
        <v>418.69</v>
      </c>
      <c r="I362" s="4">
        <v>411.27</v>
      </c>
      <c r="J362" s="4">
        <v>1.38</v>
      </c>
      <c r="K362" s="4">
        <v>1.08</v>
      </c>
    </row>
    <row r="363" spans="1:11">
      <c r="A363" s="16" t="s">
        <v>421</v>
      </c>
      <c r="B363" s="320"/>
      <c r="C363" s="15">
        <v>77</v>
      </c>
      <c r="D363" s="19"/>
      <c r="E363" s="3"/>
      <c r="F363" s="3"/>
      <c r="G363" s="4"/>
      <c r="H363" s="4"/>
      <c r="I363" s="4"/>
      <c r="J363" s="4"/>
      <c r="K363" s="4"/>
    </row>
    <row r="364" spans="1:11">
      <c r="A364" s="16" t="s">
        <v>422</v>
      </c>
      <c r="B364" s="320"/>
      <c r="C364" s="15">
        <v>261</v>
      </c>
      <c r="D364" s="19"/>
      <c r="E364" s="3"/>
      <c r="F364" s="3"/>
      <c r="G364" s="4"/>
      <c r="H364" s="4"/>
      <c r="I364" s="4"/>
      <c r="J364" s="4"/>
      <c r="K364" s="4"/>
    </row>
    <row r="365" spans="1:11">
      <c r="A365" s="16" t="s">
        <v>423</v>
      </c>
      <c r="B365" s="320"/>
      <c r="C365" s="15">
        <v>137</v>
      </c>
      <c r="D365" s="19"/>
      <c r="E365" s="3"/>
      <c r="F365" s="3"/>
      <c r="G365" s="4"/>
      <c r="H365" s="4"/>
      <c r="I365" s="4"/>
      <c r="J365" s="4"/>
      <c r="K365" s="4"/>
    </row>
    <row r="366" spans="1:11">
      <c r="A366" s="181" t="s">
        <v>424</v>
      </c>
      <c r="B366" s="320" t="s">
        <v>1406</v>
      </c>
      <c r="C366" s="15">
        <v>474</v>
      </c>
      <c r="D366" s="19">
        <v>11</v>
      </c>
      <c r="E366" s="3"/>
      <c r="F366" s="3" t="s">
        <v>1767</v>
      </c>
      <c r="G366" s="4">
        <v>353.37</v>
      </c>
      <c r="H366" s="4">
        <v>224.14</v>
      </c>
      <c r="I366" s="4">
        <v>502.89</v>
      </c>
      <c r="J366" s="4">
        <v>1.31</v>
      </c>
      <c r="K366" s="4">
        <v>1.38</v>
      </c>
    </row>
    <row r="367" spans="1:11">
      <c r="A367" s="181" t="s">
        <v>424</v>
      </c>
      <c r="B367" s="320" t="s">
        <v>1437</v>
      </c>
      <c r="C367" s="15">
        <v>474</v>
      </c>
      <c r="D367" s="19"/>
      <c r="E367" s="3"/>
      <c r="F367" s="3" t="s">
        <v>1767</v>
      </c>
      <c r="G367" s="4"/>
      <c r="H367" s="4"/>
      <c r="I367" s="4"/>
      <c r="J367" s="4"/>
      <c r="K367" s="4"/>
    </row>
    <row r="368" spans="1:11">
      <c r="A368" s="16" t="s">
        <v>425</v>
      </c>
      <c r="B368" s="320"/>
      <c r="C368" s="15">
        <v>233</v>
      </c>
      <c r="D368" s="19"/>
      <c r="E368" s="3"/>
      <c r="F368" s="3"/>
      <c r="G368" s="4"/>
      <c r="H368" s="4"/>
      <c r="I368" s="4"/>
      <c r="J368" s="4"/>
      <c r="K368" s="4"/>
    </row>
    <row r="369" spans="1:11">
      <c r="A369" s="16" t="s">
        <v>426</v>
      </c>
      <c r="B369" s="320"/>
      <c r="C369" s="15">
        <v>57</v>
      </c>
      <c r="D369" s="19"/>
      <c r="E369" s="3"/>
      <c r="F369" s="3"/>
      <c r="G369" s="4"/>
      <c r="H369" s="4"/>
      <c r="I369" s="4"/>
      <c r="J369" s="4"/>
      <c r="K369" s="4"/>
    </row>
    <row r="370" spans="1:11">
      <c r="A370" s="16" t="s">
        <v>427</v>
      </c>
      <c r="B370" s="320"/>
      <c r="C370" s="15">
        <v>394</v>
      </c>
      <c r="D370" s="19"/>
      <c r="E370" s="3"/>
      <c r="F370" s="3"/>
      <c r="G370" s="4"/>
      <c r="H370" s="4"/>
      <c r="I370" s="4"/>
      <c r="J370" s="4"/>
      <c r="K370" s="4"/>
    </row>
    <row r="371" spans="1:11">
      <c r="A371" s="16" t="s">
        <v>428</v>
      </c>
      <c r="B371" s="320"/>
      <c r="C371" s="15">
        <v>476</v>
      </c>
      <c r="D371" s="19"/>
      <c r="E371" s="3"/>
      <c r="F371" s="3"/>
      <c r="G371" s="4"/>
      <c r="H371" s="4"/>
      <c r="I371" s="4"/>
      <c r="J371" s="4"/>
      <c r="K371" s="4"/>
    </row>
    <row r="372" spans="1:11">
      <c r="A372" s="16" t="s">
        <v>429</v>
      </c>
      <c r="B372" s="320"/>
      <c r="C372" s="15">
        <v>54</v>
      </c>
      <c r="D372" s="19"/>
      <c r="E372" s="3"/>
      <c r="F372" s="3"/>
      <c r="G372" s="4"/>
      <c r="H372" s="4"/>
      <c r="I372" s="4"/>
      <c r="J372" s="4"/>
      <c r="K372" s="4"/>
    </row>
    <row r="373" spans="1:11">
      <c r="A373" s="16" t="s">
        <v>430</v>
      </c>
      <c r="B373" s="320"/>
      <c r="C373" s="15">
        <v>247</v>
      </c>
      <c r="D373" s="19"/>
      <c r="E373" s="3"/>
      <c r="F373" s="3"/>
      <c r="G373" s="4"/>
      <c r="H373" s="4"/>
      <c r="I373" s="4"/>
      <c r="J373" s="4"/>
      <c r="K373" s="4"/>
    </row>
    <row r="374" spans="1:11">
      <c r="A374" s="16" t="s">
        <v>431</v>
      </c>
      <c r="B374" s="320"/>
      <c r="C374" s="15">
        <v>432</v>
      </c>
      <c r="D374" s="19"/>
      <c r="E374" s="3"/>
      <c r="F374" s="3"/>
      <c r="G374" s="4"/>
      <c r="H374" s="4"/>
      <c r="I374" s="4"/>
      <c r="J374" s="4"/>
      <c r="K374" s="4"/>
    </row>
    <row r="375" spans="1:11">
      <c r="A375" s="16" t="s">
        <v>432</v>
      </c>
      <c r="B375" s="320"/>
      <c r="C375" s="15">
        <v>195</v>
      </c>
      <c r="D375" s="19"/>
      <c r="E375" s="3"/>
      <c r="F375" s="3"/>
      <c r="G375" s="4"/>
      <c r="H375" s="4"/>
      <c r="I375" s="4"/>
      <c r="J375" s="4"/>
      <c r="K375" s="4"/>
    </row>
    <row r="376" spans="1:11">
      <c r="A376" s="16" t="s">
        <v>433</v>
      </c>
      <c r="B376" s="320"/>
      <c r="C376" s="15">
        <v>156</v>
      </c>
      <c r="D376" s="19"/>
      <c r="E376" s="3"/>
      <c r="F376" s="3"/>
      <c r="G376" s="4"/>
      <c r="H376" s="4"/>
      <c r="I376" s="4"/>
      <c r="J376" s="4"/>
      <c r="K376" s="4"/>
    </row>
    <row r="377" spans="1:11">
      <c r="A377" s="181" t="s">
        <v>434</v>
      </c>
      <c r="B377" s="320" t="s">
        <v>1541</v>
      </c>
      <c r="C377" s="15">
        <v>211</v>
      </c>
      <c r="D377" s="19"/>
      <c r="E377" s="3"/>
      <c r="F377" s="3"/>
      <c r="G377" s="4"/>
      <c r="H377" s="4"/>
      <c r="I377" s="4"/>
      <c r="J377" s="4"/>
      <c r="K377" s="4"/>
    </row>
    <row r="378" spans="1:11">
      <c r="A378" s="181" t="s">
        <v>434</v>
      </c>
      <c r="B378" s="320" t="s">
        <v>1614</v>
      </c>
      <c r="C378" s="15">
        <v>211</v>
      </c>
      <c r="D378" s="19">
        <v>13</v>
      </c>
      <c r="E378" s="3"/>
      <c r="F378" s="3" t="s">
        <v>1767</v>
      </c>
      <c r="G378" s="4">
        <v>535.41999999999996</v>
      </c>
      <c r="H378" s="4">
        <v>210.6</v>
      </c>
      <c r="I378" s="4">
        <v>534.94000000000005</v>
      </c>
      <c r="J378" s="4">
        <v>1</v>
      </c>
      <c r="K378" s="4">
        <v>1.31</v>
      </c>
    </row>
    <row r="379" spans="1:11">
      <c r="A379" s="16" t="s">
        <v>435</v>
      </c>
      <c r="B379" s="320"/>
      <c r="C379" s="15">
        <v>26</v>
      </c>
      <c r="D379" s="19"/>
      <c r="E379" s="3"/>
      <c r="F379" s="3"/>
      <c r="G379" s="4"/>
      <c r="H379" s="4"/>
      <c r="I379" s="4"/>
      <c r="J379" s="4"/>
      <c r="K379" s="4"/>
    </row>
    <row r="380" spans="1:11">
      <c r="A380" s="181" t="s">
        <v>436</v>
      </c>
      <c r="B380" s="320" t="s">
        <v>1543</v>
      </c>
      <c r="C380" s="15">
        <v>243</v>
      </c>
      <c r="D380" s="19">
        <v>12</v>
      </c>
      <c r="E380" s="3"/>
      <c r="F380" s="3" t="s">
        <v>1767</v>
      </c>
      <c r="G380" s="4">
        <v>420.55</v>
      </c>
      <c r="H380" s="4">
        <v>368.05</v>
      </c>
      <c r="I380" s="4">
        <v>436.05</v>
      </c>
      <c r="J380" s="4">
        <v>1.38</v>
      </c>
      <c r="K380" s="4">
        <v>1.77</v>
      </c>
    </row>
    <row r="381" spans="1:11">
      <c r="A381" s="16" t="s">
        <v>437</v>
      </c>
      <c r="B381" s="320"/>
      <c r="C381" s="15">
        <v>280</v>
      </c>
      <c r="D381" s="19"/>
      <c r="E381" s="3"/>
      <c r="F381" s="3"/>
      <c r="G381" s="4"/>
      <c r="H381" s="4"/>
      <c r="I381" s="4"/>
      <c r="J381" s="4"/>
      <c r="K381" s="4"/>
    </row>
    <row r="382" spans="1:11">
      <c r="A382" s="16" t="s">
        <v>438</v>
      </c>
      <c r="B382" s="320"/>
      <c r="C382" s="15">
        <v>409</v>
      </c>
      <c r="D382" s="19"/>
      <c r="E382" s="3"/>
      <c r="F382" s="3"/>
      <c r="G382" s="4"/>
      <c r="H382" s="4"/>
      <c r="I382" s="4"/>
      <c r="J382" s="4"/>
      <c r="K382" s="4"/>
    </row>
    <row r="383" spans="1:11">
      <c r="A383" s="16" t="s">
        <v>439</v>
      </c>
      <c r="B383" s="320"/>
      <c r="C383" s="15">
        <v>78</v>
      </c>
      <c r="D383" s="19"/>
      <c r="E383" s="3"/>
      <c r="F383" s="3"/>
      <c r="G383" s="4"/>
      <c r="H383" s="4"/>
      <c r="I383" s="4"/>
      <c r="J383" s="4"/>
      <c r="K383" s="4"/>
    </row>
    <row r="384" spans="1:11">
      <c r="A384" s="16" t="s">
        <v>440</v>
      </c>
      <c r="B384" s="320"/>
      <c r="C384" s="15">
        <v>20</v>
      </c>
      <c r="D384" s="19"/>
      <c r="E384" s="3"/>
      <c r="F384" s="3"/>
      <c r="G384" s="4"/>
      <c r="H384" s="4"/>
      <c r="I384" s="4"/>
      <c r="J384" s="4"/>
      <c r="K384" s="4"/>
    </row>
    <row r="385" spans="1:11">
      <c r="A385" s="16" t="s">
        <v>441</v>
      </c>
      <c r="B385" s="320"/>
      <c r="C385" s="15">
        <v>19</v>
      </c>
      <c r="D385" s="19"/>
      <c r="E385" s="3"/>
      <c r="F385" s="3"/>
      <c r="G385" s="4"/>
      <c r="H385" s="4"/>
      <c r="I385" s="4"/>
      <c r="J385" s="4"/>
      <c r="K385" s="4"/>
    </row>
    <row r="386" spans="1:11">
      <c r="A386" s="16" t="s">
        <v>442</v>
      </c>
      <c r="B386" s="320"/>
      <c r="C386" s="15">
        <v>384</v>
      </c>
      <c r="D386" s="19"/>
      <c r="E386" s="3"/>
      <c r="F386" s="3"/>
      <c r="G386" s="4"/>
      <c r="H386" s="4"/>
      <c r="I386" s="4"/>
      <c r="J386" s="4"/>
      <c r="K386" s="4"/>
    </row>
    <row r="387" spans="1:11">
      <c r="A387" s="16" t="s">
        <v>443</v>
      </c>
      <c r="B387" s="320"/>
      <c r="C387" s="15">
        <v>378</v>
      </c>
      <c r="D387" s="19"/>
      <c r="E387" s="3"/>
      <c r="F387" s="3"/>
      <c r="G387" s="4"/>
      <c r="H387" s="4"/>
      <c r="I387" s="4"/>
      <c r="J387" s="4"/>
      <c r="K387" s="4"/>
    </row>
    <row r="388" spans="1:11">
      <c r="A388" s="16" t="s">
        <v>444</v>
      </c>
      <c r="B388" s="320"/>
      <c r="C388" s="15">
        <v>486</v>
      </c>
      <c r="D388" s="19"/>
      <c r="E388" s="3"/>
      <c r="F388" s="3"/>
      <c r="G388" s="4"/>
      <c r="H388" s="4"/>
      <c r="I388" s="4"/>
      <c r="J388" s="4"/>
      <c r="K388" s="4"/>
    </row>
    <row r="389" spans="1:11">
      <c r="A389" s="181" t="s">
        <v>445</v>
      </c>
      <c r="B389" s="320" t="s">
        <v>1426</v>
      </c>
      <c r="C389" s="15">
        <v>377</v>
      </c>
      <c r="D389" s="19">
        <v>10</v>
      </c>
      <c r="E389" s="3"/>
      <c r="F389" s="3" t="s">
        <v>1767</v>
      </c>
      <c r="G389" s="4">
        <v>276.89</v>
      </c>
      <c r="H389" s="4">
        <v>328.41</v>
      </c>
      <c r="I389" s="4">
        <v>409.79</v>
      </c>
      <c r="J389" s="4">
        <v>1.23</v>
      </c>
      <c r="K389" s="4">
        <v>0.77</v>
      </c>
    </row>
    <row r="390" spans="1:11">
      <c r="A390" s="181" t="s">
        <v>446</v>
      </c>
      <c r="B390" s="320" t="s">
        <v>1426</v>
      </c>
      <c r="C390" s="15">
        <v>379</v>
      </c>
      <c r="D390" s="19">
        <v>19</v>
      </c>
      <c r="E390" s="3"/>
      <c r="F390" s="3" t="s">
        <v>1767</v>
      </c>
      <c r="G390" s="4">
        <v>155.56</v>
      </c>
      <c r="H390" s="4">
        <v>1339.47</v>
      </c>
      <c r="I390" s="4">
        <v>403.76</v>
      </c>
      <c r="J390" s="4">
        <v>1.23</v>
      </c>
      <c r="K390" s="4">
        <v>0.77</v>
      </c>
    </row>
    <row r="391" spans="1:11">
      <c r="A391" s="16" t="s">
        <v>447</v>
      </c>
      <c r="B391" s="320"/>
      <c r="C391" s="15">
        <v>369</v>
      </c>
      <c r="D391" s="19"/>
      <c r="E391" s="3"/>
      <c r="F391" s="3"/>
      <c r="G391" s="4"/>
      <c r="H391" s="4"/>
      <c r="I391" s="4"/>
      <c r="J391" s="4"/>
      <c r="K391" s="4"/>
    </row>
    <row r="392" spans="1:11">
      <c r="A392" s="16" t="s">
        <v>448</v>
      </c>
      <c r="B392" s="320"/>
      <c r="C392" s="15">
        <v>223</v>
      </c>
      <c r="D392" s="19"/>
      <c r="E392" s="3"/>
      <c r="F392" s="3"/>
      <c r="G392" s="4"/>
      <c r="H392" s="4"/>
      <c r="I392" s="4"/>
      <c r="J392" s="4"/>
      <c r="K392" s="4"/>
    </row>
    <row r="393" spans="1:11">
      <c r="A393" s="16" t="s">
        <v>449</v>
      </c>
      <c r="B393" s="320"/>
      <c r="C393" s="15">
        <v>112</v>
      </c>
      <c r="D393" s="19"/>
      <c r="E393" s="3"/>
      <c r="F393" s="3"/>
      <c r="G393" s="4"/>
      <c r="H393" s="4"/>
      <c r="I393" s="4"/>
      <c r="J393" s="4"/>
      <c r="K393" s="4"/>
    </row>
    <row r="394" spans="1:11">
      <c r="A394" s="16" t="s">
        <v>450</v>
      </c>
      <c r="B394" s="320"/>
      <c r="C394" s="15">
        <v>111</v>
      </c>
      <c r="D394" s="19"/>
      <c r="E394" s="3"/>
      <c r="F394" s="3"/>
      <c r="G394" s="4"/>
      <c r="H394" s="4"/>
      <c r="I394" s="4"/>
      <c r="J394" s="4"/>
      <c r="K394" s="4"/>
    </row>
    <row r="395" spans="1:11">
      <c r="A395" s="181" t="s">
        <v>451</v>
      </c>
      <c r="B395" s="320" t="s">
        <v>1501</v>
      </c>
      <c r="C395" s="15">
        <v>464</v>
      </c>
      <c r="D395" s="19"/>
      <c r="E395" s="3"/>
      <c r="F395" s="3" t="s">
        <v>1767</v>
      </c>
      <c r="G395" s="4"/>
      <c r="H395" s="4"/>
      <c r="I395" s="4"/>
      <c r="J395" s="4">
        <v>1.77</v>
      </c>
      <c r="K395" s="4">
        <v>0.62</v>
      </c>
    </row>
    <row r="396" spans="1:11">
      <c r="A396" s="181" t="s">
        <v>451</v>
      </c>
      <c r="B396" s="320" t="s">
        <v>1589</v>
      </c>
      <c r="C396" s="15">
        <v>464</v>
      </c>
      <c r="D396" s="19">
        <v>14</v>
      </c>
      <c r="E396" s="3"/>
      <c r="F396" s="3" t="s">
        <v>1767</v>
      </c>
      <c r="G396" s="4">
        <v>422.25</v>
      </c>
      <c r="H396" s="4">
        <v>412.58</v>
      </c>
      <c r="I396" s="4">
        <v>540.30999999999995</v>
      </c>
      <c r="J396" s="4">
        <v>1.77</v>
      </c>
      <c r="K396" s="4">
        <v>0.62</v>
      </c>
    </row>
    <row r="397" spans="1:11">
      <c r="A397" s="16" t="s">
        <v>452</v>
      </c>
      <c r="B397" s="320"/>
      <c r="C397" s="15">
        <v>447</v>
      </c>
      <c r="D397" s="19"/>
      <c r="E397" s="3"/>
      <c r="F397" s="3"/>
      <c r="G397" s="4"/>
      <c r="H397" s="4"/>
      <c r="I397" s="4"/>
      <c r="J397" s="4"/>
      <c r="K397" s="4"/>
    </row>
    <row r="398" spans="1:11">
      <c r="A398" s="16" t="s">
        <v>453</v>
      </c>
      <c r="B398" s="320"/>
      <c r="C398" s="15">
        <v>315</v>
      </c>
      <c r="D398" s="19"/>
      <c r="E398" s="3"/>
      <c r="F398" s="3"/>
      <c r="G398" s="4"/>
      <c r="H398" s="4"/>
      <c r="I398" s="4"/>
      <c r="J398" s="4"/>
      <c r="K398" s="4"/>
    </row>
    <row r="399" spans="1:11">
      <c r="A399" s="3" t="s">
        <v>454</v>
      </c>
      <c r="B399" s="320" t="s">
        <v>1523</v>
      </c>
      <c r="C399" s="15">
        <v>407</v>
      </c>
      <c r="D399" s="19">
        <v>11</v>
      </c>
      <c r="E399" s="3"/>
      <c r="F399" s="3" t="s">
        <v>1747</v>
      </c>
      <c r="G399" s="4">
        <v>453.48</v>
      </c>
      <c r="H399" s="4">
        <v>197.83</v>
      </c>
      <c r="I399" s="4">
        <v>461.6</v>
      </c>
      <c r="J399" s="4">
        <v>0.92</v>
      </c>
      <c r="K399" s="4">
        <v>1.38</v>
      </c>
    </row>
    <row r="400" spans="1:11">
      <c r="A400" s="3" t="s">
        <v>454</v>
      </c>
      <c r="B400" s="320" t="s">
        <v>1541</v>
      </c>
      <c r="C400" s="15">
        <v>407</v>
      </c>
      <c r="D400" s="19"/>
      <c r="E400" s="3"/>
      <c r="F400" s="3" t="s">
        <v>1747</v>
      </c>
      <c r="G400" s="4"/>
      <c r="H400" s="4"/>
      <c r="I400" s="4"/>
      <c r="J400" s="4">
        <v>0.92</v>
      </c>
      <c r="K400" s="4">
        <v>1.38</v>
      </c>
    </row>
    <row r="401" spans="1:11">
      <c r="A401" s="3" t="s">
        <v>455</v>
      </c>
      <c r="B401" s="320" t="s">
        <v>1499</v>
      </c>
      <c r="C401" s="15">
        <v>479</v>
      </c>
      <c r="D401" s="19">
        <v>11</v>
      </c>
      <c r="E401" s="3"/>
      <c r="F401" s="3" t="s">
        <v>1767</v>
      </c>
      <c r="G401" s="4">
        <v>454.02</v>
      </c>
      <c r="H401" s="4">
        <v>345.07</v>
      </c>
      <c r="I401" s="4">
        <v>300.81</v>
      </c>
      <c r="J401" s="4">
        <v>0.77</v>
      </c>
      <c r="K401" s="4">
        <v>1.4</v>
      </c>
    </row>
    <row r="402" spans="1:11">
      <c r="A402" s="3" t="s">
        <v>607</v>
      </c>
      <c r="B402" s="320" t="s">
        <v>1499</v>
      </c>
      <c r="C402" s="15">
        <v>479</v>
      </c>
      <c r="D402" s="19">
        <v>11</v>
      </c>
      <c r="E402" s="3"/>
      <c r="F402" s="3" t="s">
        <v>1747</v>
      </c>
      <c r="G402" s="4">
        <v>454.02</v>
      </c>
      <c r="H402" s="4">
        <v>345.07</v>
      </c>
      <c r="I402" s="4">
        <v>343</v>
      </c>
      <c r="J402" s="4">
        <v>0.77</v>
      </c>
      <c r="K402" s="4">
        <v>1.4</v>
      </c>
    </row>
    <row r="403" spans="1:11">
      <c r="A403" s="3" t="s">
        <v>608</v>
      </c>
      <c r="B403" s="320" t="s">
        <v>1499</v>
      </c>
      <c r="C403" s="15">
        <v>479</v>
      </c>
      <c r="D403" s="19">
        <v>11</v>
      </c>
      <c r="E403" s="3"/>
      <c r="F403" s="3" t="s">
        <v>1747</v>
      </c>
      <c r="G403" s="4">
        <v>454.02</v>
      </c>
      <c r="H403" s="4">
        <v>345.07</v>
      </c>
      <c r="I403" s="4">
        <v>321.74</v>
      </c>
      <c r="J403" s="4">
        <v>0.77</v>
      </c>
      <c r="K403" s="4">
        <v>1.4</v>
      </c>
    </row>
    <row r="404" spans="1:11">
      <c r="A404" s="3" t="s">
        <v>609</v>
      </c>
      <c r="B404" s="320" t="s">
        <v>1499</v>
      </c>
      <c r="C404" s="15">
        <v>479</v>
      </c>
      <c r="D404" s="19">
        <v>11</v>
      </c>
      <c r="E404" s="3"/>
      <c r="F404" s="3" t="s">
        <v>1747</v>
      </c>
      <c r="G404" s="4">
        <v>454.02</v>
      </c>
      <c r="H404" s="4">
        <v>345.07</v>
      </c>
      <c r="I404" s="4">
        <v>290.5</v>
      </c>
      <c r="J404" s="4">
        <v>0.77</v>
      </c>
      <c r="K404" s="4">
        <v>1.4</v>
      </c>
    </row>
    <row r="405" spans="1:11">
      <c r="A405" s="3" t="s">
        <v>610</v>
      </c>
      <c r="B405" s="320" t="s">
        <v>1499</v>
      </c>
      <c r="C405" s="15">
        <v>479</v>
      </c>
      <c r="D405" s="19">
        <v>11</v>
      </c>
      <c r="E405" s="3"/>
      <c r="F405" s="3" t="s">
        <v>1747</v>
      </c>
      <c r="G405" s="4">
        <v>454.02</v>
      </c>
      <c r="H405" s="4">
        <v>345.07</v>
      </c>
      <c r="I405" s="4">
        <v>290.5</v>
      </c>
      <c r="J405" s="4">
        <v>0.77</v>
      </c>
      <c r="K405" s="4">
        <v>1.4</v>
      </c>
    </row>
    <row r="406" spans="1:11">
      <c r="A406" s="3" t="s">
        <v>611</v>
      </c>
      <c r="B406" s="320" t="s">
        <v>1499</v>
      </c>
      <c r="C406" s="15">
        <v>479</v>
      </c>
      <c r="D406" s="19">
        <v>11</v>
      </c>
      <c r="E406" s="3"/>
      <c r="F406" s="3" t="s">
        <v>1747</v>
      </c>
      <c r="G406" s="4">
        <v>454.02</v>
      </c>
      <c r="H406" s="4">
        <v>345.07</v>
      </c>
      <c r="I406" s="4">
        <v>311.20999999999998</v>
      </c>
      <c r="J406" s="4">
        <v>0.77</v>
      </c>
      <c r="K406" s="4">
        <v>1.4</v>
      </c>
    </row>
    <row r="407" spans="1:11">
      <c r="A407" s="16" t="s">
        <v>456</v>
      </c>
      <c r="B407" s="320"/>
      <c r="C407" s="15">
        <v>302</v>
      </c>
      <c r="D407" s="19"/>
      <c r="E407" s="3"/>
      <c r="F407" s="3"/>
      <c r="G407" s="4"/>
      <c r="H407" s="4"/>
      <c r="I407" s="4"/>
      <c r="J407" s="4"/>
      <c r="K407" s="4"/>
    </row>
    <row r="408" spans="1:11">
      <c r="A408" s="3" t="s">
        <v>457</v>
      </c>
      <c r="B408" s="320" t="s">
        <v>1489</v>
      </c>
      <c r="C408" s="15">
        <v>373</v>
      </c>
      <c r="D408" s="19">
        <v>22</v>
      </c>
      <c r="E408" s="3"/>
      <c r="F408" s="3" t="s">
        <v>1747</v>
      </c>
      <c r="G408" s="4">
        <v>1276.3499999999999</v>
      </c>
      <c r="H408" s="4">
        <v>437.3</v>
      </c>
      <c r="I408" s="4">
        <v>449.34</v>
      </c>
      <c r="J408" s="4">
        <v>1.46</v>
      </c>
      <c r="K408" s="4">
        <v>1.54</v>
      </c>
    </row>
    <row r="409" spans="1:11">
      <c r="A409" s="16" t="s">
        <v>458</v>
      </c>
      <c r="B409" s="320"/>
      <c r="C409" s="15">
        <v>27</v>
      </c>
      <c r="D409" s="19"/>
      <c r="E409" s="3"/>
      <c r="F409" s="3"/>
      <c r="G409" s="4"/>
      <c r="H409" s="4"/>
      <c r="I409" s="4"/>
      <c r="J409" s="4"/>
      <c r="K409" s="4"/>
    </row>
    <row r="410" spans="1:11">
      <c r="A410" s="16" t="s">
        <v>459</v>
      </c>
      <c r="B410" s="320"/>
      <c r="C410" s="15">
        <v>28</v>
      </c>
      <c r="D410" s="19"/>
      <c r="E410" s="3"/>
      <c r="F410" s="3"/>
      <c r="G410" s="4"/>
      <c r="H410" s="4"/>
      <c r="I410" s="4"/>
      <c r="J410" s="4"/>
      <c r="K410" s="4"/>
    </row>
    <row r="411" spans="1:11">
      <c r="A411" s="181" t="s">
        <v>460</v>
      </c>
      <c r="B411" s="320" t="s">
        <v>1531</v>
      </c>
      <c r="C411" s="15">
        <v>254</v>
      </c>
      <c r="D411" s="19">
        <v>10</v>
      </c>
      <c r="E411" s="3"/>
      <c r="F411" s="3" t="s">
        <v>1767</v>
      </c>
      <c r="G411" s="4">
        <v>403.06</v>
      </c>
      <c r="H411" s="4">
        <v>144.18</v>
      </c>
      <c r="I411" s="4">
        <v>413.2</v>
      </c>
      <c r="J411" s="4">
        <v>1.08</v>
      </c>
      <c r="K411" s="4">
        <v>1.85</v>
      </c>
    </row>
    <row r="412" spans="1:11">
      <c r="A412" s="181" t="s">
        <v>461</v>
      </c>
      <c r="B412" s="320" t="s">
        <v>1612</v>
      </c>
      <c r="C412" s="15">
        <v>212</v>
      </c>
      <c r="D412" s="19"/>
      <c r="E412" s="3"/>
      <c r="F412" s="3" t="s">
        <v>1747</v>
      </c>
      <c r="G412" s="4"/>
      <c r="H412" s="4"/>
      <c r="I412" s="4"/>
      <c r="J412" s="4">
        <v>1.08</v>
      </c>
      <c r="K412" s="4">
        <v>1</v>
      </c>
    </row>
    <row r="413" spans="1:11">
      <c r="A413" s="181" t="s">
        <v>461</v>
      </c>
      <c r="B413" s="320" t="s">
        <v>1620</v>
      </c>
      <c r="C413" s="15">
        <v>212</v>
      </c>
      <c r="D413" s="19">
        <v>16</v>
      </c>
      <c r="E413" s="3"/>
      <c r="F413" s="3" t="s">
        <v>1747</v>
      </c>
      <c r="G413" s="4">
        <v>688.26</v>
      </c>
      <c r="H413" s="4">
        <v>602.64</v>
      </c>
      <c r="I413" s="4">
        <v>316.52999999999997</v>
      </c>
      <c r="J413" s="4">
        <v>1.08</v>
      </c>
      <c r="K413" s="4">
        <v>1</v>
      </c>
    </row>
    <row r="414" spans="1:11">
      <c r="A414" s="181" t="s">
        <v>462</v>
      </c>
      <c r="B414" s="320" t="s">
        <v>1612</v>
      </c>
      <c r="C414" s="15">
        <v>123</v>
      </c>
      <c r="D414" s="19"/>
      <c r="E414" s="3"/>
      <c r="F414" s="3" t="s">
        <v>1767</v>
      </c>
      <c r="G414" s="4"/>
      <c r="H414" s="4"/>
      <c r="I414" s="4"/>
      <c r="J414" s="4">
        <v>1.08</v>
      </c>
      <c r="K414" s="4">
        <v>1.62</v>
      </c>
    </row>
    <row r="415" spans="1:11">
      <c r="A415" s="181" t="s">
        <v>462</v>
      </c>
      <c r="B415" s="320" t="s">
        <v>1620</v>
      </c>
      <c r="C415" s="15">
        <v>123</v>
      </c>
      <c r="D415" s="19">
        <v>15</v>
      </c>
      <c r="E415" s="3"/>
      <c r="F415" s="3" t="s">
        <v>1767</v>
      </c>
      <c r="G415" s="4">
        <v>878.07</v>
      </c>
      <c r="H415" s="4">
        <v>198.72</v>
      </c>
      <c r="I415" s="4">
        <v>375.46</v>
      </c>
      <c r="J415" s="4">
        <v>1.08</v>
      </c>
      <c r="K415" s="4">
        <v>1.62</v>
      </c>
    </row>
    <row r="416" spans="1:11">
      <c r="A416" s="16" t="s">
        <v>463</v>
      </c>
      <c r="B416" s="320"/>
      <c r="C416" s="15">
        <v>117</v>
      </c>
      <c r="D416" s="19"/>
      <c r="E416" s="3"/>
      <c r="F416" s="3"/>
      <c r="G416" s="4"/>
      <c r="H416" s="4"/>
      <c r="I416" s="4"/>
      <c r="J416" s="4"/>
      <c r="K416" s="4"/>
    </row>
    <row r="417" spans="1:11">
      <c r="A417" s="16" t="s">
        <v>464</v>
      </c>
      <c r="B417" s="320"/>
      <c r="C417" s="15">
        <v>119</v>
      </c>
      <c r="D417" s="19"/>
      <c r="E417" s="3"/>
      <c r="F417" s="3"/>
      <c r="G417" s="4"/>
      <c r="H417" s="4"/>
      <c r="I417" s="4"/>
      <c r="J417" s="4"/>
      <c r="K417" s="4"/>
    </row>
    <row r="418" spans="1:11">
      <c r="A418" s="16" t="s">
        <v>465</v>
      </c>
      <c r="B418" s="320"/>
      <c r="C418" s="15">
        <v>364</v>
      </c>
      <c r="D418" s="19"/>
      <c r="E418" s="3"/>
      <c r="F418" s="3"/>
      <c r="G418" s="4"/>
      <c r="H418" s="4"/>
      <c r="I418" s="4"/>
      <c r="J418" s="4"/>
      <c r="K418" s="4"/>
    </row>
    <row r="419" spans="1:11">
      <c r="A419" s="16" t="s">
        <v>466</v>
      </c>
      <c r="B419" s="320"/>
      <c r="C419" s="15">
        <v>273</v>
      </c>
      <c r="D419" s="19"/>
      <c r="E419" s="3"/>
      <c r="F419" s="3"/>
      <c r="G419" s="4"/>
      <c r="H419" s="4"/>
      <c r="I419" s="4"/>
      <c r="J419" s="4"/>
      <c r="K419" s="4"/>
    </row>
    <row r="420" spans="1:11">
      <c r="A420" s="16" t="s">
        <v>467</v>
      </c>
      <c r="B420" s="320"/>
      <c r="C420" s="15">
        <v>86</v>
      </c>
      <c r="D420" s="19"/>
      <c r="E420" s="3"/>
      <c r="F420" s="3"/>
      <c r="G420" s="4"/>
      <c r="H420" s="4"/>
      <c r="I420" s="4"/>
      <c r="J420" s="4"/>
      <c r="K420" s="4"/>
    </row>
    <row r="421" spans="1:11">
      <c r="A421" s="16" t="s">
        <v>468</v>
      </c>
      <c r="B421" s="320"/>
      <c r="C421" s="15">
        <v>161</v>
      </c>
      <c r="D421" s="19"/>
      <c r="E421" s="3"/>
      <c r="F421" s="3"/>
      <c r="G421" s="4"/>
      <c r="H421" s="4"/>
      <c r="I421" s="4"/>
      <c r="J421" s="4"/>
      <c r="K421" s="4"/>
    </row>
    <row r="422" spans="1:11">
      <c r="A422" s="16" t="s">
        <v>469</v>
      </c>
      <c r="B422" s="320"/>
      <c r="C422" s="15">
        <v>336</v>
      </c>
      <c r="D422" s="19"/>
      <c r="E422" s="3"/>
      <c r="F422" s="3"/>
      <c r="G422" s="4"/>
      <c r="H422" s="4"/>
      <c r="I422" s="4"/>
      <c r="J422" s="4"/>
      <c r="K422" s="4"/>
    </row>
    <row r="423" spans="1:11">
      <c r="A423" s="16" t="s">
        <v>470</v>
      </c>
      <c r="B423" s="320"/>
      <c r="C423" s="15">
        <v>319</v>
      </c>
      <c r="D423" s="19"/>
      <c r="E423" s="3"/>
      <c r="F423" s="3"/>
      <c r="G423" s="4"/>
      <c r="H423" s="4"/>
      <c r="I423" s="4"/>
      <c r="J423" s="4"/>
      <c r="K423" s="4"/>
    </row>
    <row r="424" spans="1:11">
      <c r="A424" s="181" t="s">
        <v>1940</v>
      </c>
      <c r="B424" s="320" t="s">
        <v>1523</v>
      </c>
      <c r="C424" s="15">
        <v>492</v>
      </c>
      <c r="D424" s="19">
        <v>11</v>
      </c>
      <c r="E424" s="3"/>
      <c r="F424" s="3" t="s">
        <v>588</v>
      </c>
      <c r="G424" s="4">
        <v>318.87</v>
      </c>
      <c r="H424" s="4">
        <v>328.94</v>
      </c>
      <c r="I424" s="4">
        <v>496.54</v>
      </c>
      <c r="J424" s="4">
        <v>1.54</v>
      </c>
      <c r="K424" s="4">
        <v>1.54</v>
      </c>
    </row>
    <row r="425" spans="1:11">
      <c r="A425" s="181" t="s">
        <v>1940</v>
      </c>
      <c r="B425" s="320" t="s">
        <v>1566</v>
      </c>
      <c r="C425" s="15">
        <v>492</v>
      </c>
      <c r="D425" s="19"/>
      <c r="E425" s="3"/>
      <c r="F425" s="3" t="s">
        <v>588</v>
      </c>
      <c r="G425" s="4"/>
      <c r="H425" s="4"/>
      <c r="I425" s="4"/>
      <c r="J425" s="4">
        <v>1.54</v>
      </c>
      <c r="K425" s="4">
        <v>1.54</v>
      </c>
    </row>
    <row r="426" spans="1:11">
      <c r="A426" s="181" t="s">
        <v>597</v>
      </c>
      <c r="B426" s="320" t="s">
        <v>1566</v>
      </c>
      <c r="C426" s="15">
        <v>492</v>
      </c>
      <c r="D426" s="19"/>
      <c r="E426" s="3"/>
      <c r="F426" s="3" t="s">
        <v>1755</v>
      </c>
      <c r="G426" s="4"/>
      <c r="H426" s="4"/>
      <c r="I426" s="4"/>
      <c r="J426" s="4"/>
      <c r="K426" s="4"/>
    </row>
    <row r="427" spans="1:11">
      <c r="A427" s="16" t="s">
        <v>471</v>
      </c>
      <c r="B427" s="320"/>
      <c r="C427" s="15">
        <v>292</v>
      </c>
      <c r="D427" s="19"/>
      <c r="E427" s="3"/>
      <c r="F427" s="3"/>
      <c r="G427" s="4"/>
      <c r="H427" s="4"/>
      <c r="I427" s="4"/>
      <c r="J427" s="4"/>
      <c r="K427" s="4"/>
    </row>
    <row r="428" spans="1:11">
      <c r="A428" s="16" t="s">
        <v>472</v>
      </c>
      <c r="B428" s="320"/>
      <c r="C428" s="15">
        <v>372</v>
      </c>
      <c r="D428" s="19"/>
      <c r="E428" s="3"/>
      <c r="F428" s="3"/>
      <c r="G428" s="4"/>
      <c r="H428" s="4"/>
      <c r="I428" s="4"/>
      <c r="J428" s="4"/>
      <c r="K428" s="4"/>
    </row>
    <row r="429" spans="1:11">
      <c r="A429" s="16" t="s">
        <v>473</v>
      </c>
      <c r="B429" s="320"/>
      <c r="C429" s="15">
        <v>90</v>
      </c>
      <c r="D429" s="19"/>
      <c r="E429" s="3"/>
      <c r="F429" s="3"/>
      <c r="G429" s="4"/>
      <c r="H429" s="4"/>
      <c r="I429" s="4"/>
      <c r="J429" s="4"/>
      <c r="K429" s="4"/>
    </row>
    <row r="430" spans="1:11">
      <c r="A430" s="16" t="s">
        <v>474</v>
      </c>
      <c r="B430" s="320"/>
      <c r="C430" s="15">
        <v>422</v>
      </c>
      <c r="D430" s="19"/>
      <c r="E430" s="3"/>
      <c r="F430" s="3"/>
      <c r="G430" s="4"/>
      <c r="H430" s="4"/>
      <c r="I430" s="4"/>
      <c r="J430" s="4"/>
      <c r="K430" s="4"/>
    </row>
    <row r="431" spans="1:11">
      <c r="A431" s="16" t="s">
        <v>475</v>
      </c>
      <c r="B431" s="320"/>
      <c r="C431" s="15">
        <v>410</v>
      </c>
      <c r="D431" s="19"/>
      <c r="E431" s="3"/>
      <c r="F431" s="3"/>
      <c r="G431" s="4"/>
      <c r="H431" s="4"/>
      <c r="I431" s="4"/>
      <c r="J431" s="4"/>
      <c r="K431" s="4"/>
    </row>
    <row r="432" spans="1:11">
      <c r="A432" s="16" t="s">
        <v>476</v>
      </c>
      <c r="B432" s="320"/>
      <c r="C432" s="15">
        <v>275</v>
      </c>
      <c r="D432" s="19"/>
      <c r="E432" s="3"/>
      <c r="F432" s="3"/>
      <c r="G432" s="4"/>
      <c r="H432" s="4"/>
      <c r="I432" s="4"/>
      <c r="J432" s="4"/>
      <c r="K432" s="4"/>
    </row>
    <row r="433" spans="1:11">
      <c r="A433" s="16" t="s">
        <v>477</v>
      </c>
      <c r="B433" s="320"/>
      <c r="C433" s="15">
        <v>403</v>
      </c>
      <c r="D433" s="19"/>
      <c r="E433" s="3"/>
      <c r="F433" s="3"/>
      <c r="G433" s="4"/>
      <c r="H433" s="4"/>
      <c r="I433" s="4"/>
      <c r="J433" s="4"/>
      <c r="K433" s="4"/>
    </row>
    <row r="434" spans="1:11">
      <c r="A434" s="16" t="s">
        <v>478</v>
      </c>
      <c r="B434" s="320"/>
      <c r="C434" s="15">
        <v>285</v>
      </c>
      <c r="D434" s="19"/>
      <c r="E434" s="3"/>
      <c r="F434" s="3"/>
      <c r="G434" s="4"/>
      <c r="H434" s="4"/>
      <c r="I434" s="4"/>
      <c r="J434" s="4"/>
      <c r="K434" s="4"/>
    </row>
    <row r="435" spans="1:11">
      <c r="A435" s="16" t="s">
        <v>479</v>
      </c>
      <c r="B435" s="320"/>
      <c r="C435" s="15">
        <v>213</v>
      </c>
      <c r="D435" s="19"/>
      <c r="E435" s="3"/>
      <c r="F435" s="3"/>
      <c r="G435" s="4"/>
      <c r="H435" s="4"/>
      <c r="I435" s="4"/>
      <c r="J435" s="4"/>
      <c r="K435" s="4"/>
    </row>
    <row r="436" spans="1:11">
      <c r="A436" s="16" t="s">
        <v>480</v>
      </c>
      <c r="B436" s="320"/>
      <c r="C436" s="15">
        <v>353</v>
      </c>
      <c r="D436" s="19"/>
      <c r="E436" s="3"/>
      <c r="F436" s="3"/>
      <c r="G436" s="4"/>
      <c r="H436" s="4"/>
      <c r="I436" s="4"/>
      <c r="J436" s="4"/>
      <c r="K436" s="4"/>
    </row>
    <row r="437" spans="1:11">
      <c r="A437" s="16" t="s">
        <v>481</v>
      </c>
      <c r="B437" s="320"/>
      <c r="C437" s="15">
        <v>266</v>
      </c>
      <c r="D437" s="19"/>
      <c r="E437" s="3"/>
      <c r="F437" s="3"/>
      <c r="G437" s="4"/>
      <c r="H437" s="4"/>
      <c r="I437" s="4"/>
      <c r="J437" s="4"/>
      <c r="K437" s="4"/>
    </row>
    <row r="438" spans="1:11">
      <c r="A438" s="3" t="s">
        <v>482</v>
      </c>
      <c r="B438" s="320" t="s">
        <v>1493</v>
      </c>
      <c r="C438" s="15">
        <v>227</v>
      </c>
      <c r="D438" s="19">
        <v>19</v>
      </c>
      <c r="E438" s="3"/>
      <c r="F438" s="3" t="s">
        <v>1747</v>
      </c>
      <c r="G438" s="4">
        <v>544.02</v>
      </c>
      <c r="H438" s="4">
        <v>945</v>
      </c>
      <c r="I438" s="4">
        <v>379.83</v>
      </c>
      <c r="J438" s="4">
        <v>1</v>
      </c>
      <c r="K438" s="4">
        <v>1.08</v>
      </c>
    </row>
    <row r="439" spans="1:11">
      <c r="A439" s="3" t="s">
        <v>482</v>
      </c>
      <c r="B439" s="320" t="s">
        <v>1606</v>
      </c>
      <c r="C439" s="15">
        <v>227</v>
      </c>
      <c r="D439" s="19"/>
      <c r="E439" s="3"/>
      <c r="F439" s="3" t="s">
        <v>1747</v>
      </c>
      <c r="G439" s="4"/>
      <c r="H439" s="4"/>
      <c r="I439" s="4"/>
      <c r="J439" s="4"/>
      <c r="K439" s="4"/>
    </row>
    <row r="440" spans="1:11">
      <c r="A440" s="16" t="s">
        <v>483</v>
      </c>
      <c r="B440" s="320"/>
      <c r="C440" s="15">
        <v>188</v>
      </c>
      <c r="D440" s="19"/>
      <c r="E440" s="3"/>
      <c r="F440" s="3"/>
      <c r="G440" s="4"/>
      <c r="H440" s="4"/>
      <c r="I440" s="4"/>
      <c r="J440" s="4"/>
      <c r="K440" s="4"/>
    </row>
    <row r="441" spans="1:11">
      <c r="A441" s="16" t="s">
        <v>484</v>
      </c>
      <c r="B441" s="320"/>
      <c r="C441" s="15">
        <v>300</v>
      </c>
      <c r="D441" s="19"/>
      <c r="E441" s="3"/>
      <c r="F441" s="3"/>
      <c r="G441" s="4"/>
      <c r="H441" s="4"/>
      <c r="I441" s="4"/>
      <c r="J441" s="4"/>
      <c r="K441" s="4"/>
    </row>
    <row r="442" spans="1:11">
      <c r="A442" s="16" t="s">
        <v>485</v>
      </c>
      <c r="B442" s="320"/>
      <c r="C442" s="15">
        <v>451</v>
      </c>
      <c r="D442" s="19"/>
      <c r="E442" s="3"/>
      <c r="F442" s="3"/>
      <c r="G442" s="4"/>
      <c r="H442" s="4"/>
      <c r="I442" s="4"/>
      <c r="J442" s="4"/>
      <c r="K442" s="4"/>
    </row>
    <row r="443" spans="1:11">
      <c r="A443" s="16" t="s">
        <v>486</v>
      </c>
      <c r="B443" s="320"/>
      <c r="C443" s="15">
        <v>435</v>
      </c>
      <c r="D443" s="19"/>
      <c r="E443" s="3"/>
      <c r="F443" s="3"/>
      <c r="G443" s="4"/>
      <c r="H443" s="4"/>
      <c r="I443" s="4"/>
      <c r="J443" s="4"/>
      <c r="K443" s="4"/>
    </row>
    <row r="444" spans="1:11">
      <c r="A444" s="16" t="s">
        <v>487</v>
      </c>
      <c r="B444" s="320"/>
      <c r="C444" s="15">
        <v>289</v>
      </c>
      <c r="D444" s="19"/>
      <c r="E444" s="3"/>
      <c r="F444" s="3"/>
      <c r="G444" s="4"/>
      <c r="H444" s="4"/>
      <c r="I444" s="4"/>
      <c r="J444" s="4"/>
      <c r="K444" s="4"/>
    </row>
    <row r="445" spans="1:11">
      <c r="A445" s="16" t="s">
        <v>488</v>
      </c>
      <c r="B445" s="320"/>
      <c r="C445" s="15">
        <v>287</v>
      </c>
      <c r="D445" s="19"/>
      <c r="E445" s="3"/>
      <c r="F445" s="3"/>
      <c r="G445" s="4"/>
      <c r="H445" s="4"/>
      <c r="I445" s="4"/>
      <c r="J445" s="4"/>
      <c r="K445" s="4"/>
    </row>
    <row r="446" spans="1:11">
      <c r="A446" s="181" t="s">
        <v>489</v>
      </c>
      <c r="B446" s="320" t="s">
        <v>1529</v>
      </c>
      <c r="C446" s="15">
        <v>80</v>
      </c>
      <c r="D446" s="19"/>
      <c r="E446" s="3"/>
      <c r="F446" s="3" t="s">
        <v>1767</v>
      </c>
      <c r="G446" s="4"/>
      <c r="H446" s="4"/>
      <c r="I446" s="4"/>
      <c r="J446" s="4">
        <v>1.46</v>
      </c>
      <c r="K446" s="4">
        <v>0.46</v>
      </c>
    </row>
    <row r="447" spans="1:11">
      <c r="A447" s="181" t="s">
        <v>489</v>
      </c>
      <c r="B447" s="320" t="s">
        <v>1533</v>
      </c>
      <c r="C447" s="15">
        <v>80</v>
      </c>
      <c r="D447" s="19">
        <v>10</v>
      </c>
      <c r="E447" s="3"/>
      <c r="F447" s="3" t="s">
        <v>1767</v>
      </c>
      <c r="G447" s="4">
        <v>236.91</v>
      </c>
      <c r="H447" s="4">
        <v>313.45999999999998</v>
      </c>
      <c r="I447" s="4">
        <v>440.8</v>
      </c>
      <c r="J447" s="4">
        <v>1.46</v>
      </c>
      <c r="K447" s="4">
        <v>0.46</v>
      </c>
    </row>
    <row r="448" spans="1:11">
      <c r="A448" s="16" t="s">
        <v>490</v>
      </c>
      <c r="B448" s="320"/>
      <c r="C448" s="15">
        <v>199</v>
      </c>
      <c r="D448" s="19"/>
      <c r="E448" s="3"/>
      <c r="F448" s="3"/>
      <c r="G448" s="4"/>
      <c r="H448" s="4"/>
      <c r="I448" s="4"/>
      <c r="J448" s="4"/>
      <c r="K448" s="4"/>
    </row>
    <row r="449" spans="1:11">
      <c r="A449" s="16" t="s">
        <v>491</v>
      </c>
      <c r="B449" s="320"/>
      <c r="C449" s="15">
        <v>79</v>
      </c>
      <c r="D449" s="19"/>
      <c r="E449" s="3"/>
      <c r="F449" s="3"/>
      <c r="G449" s="4"/>
      <c r="H449" s="4"/>
      <c r="I449" s="4"/>
      <c r="J449" s="4"/>
      <c r="K449" s="4"/>
    </row>
    <row r="450" spans="1:11">
      <c r="A450" s="16" t="s">
        <v>492</v>
      </c>
      <c r="B450" s="320"/>
      <c r="C450" s="15">
        <v>218</v>
      </c>
      <c r="D450" s="19"/>
      <c r="E450" s="3"/>
      <c r="F450" s="3"/>
      <c r="G450" s="4"/>
      <c r="H450" s="4"/>
      <c r="I450" s="4"/>
      <c r="J450" s="4"/>
      <c r="K450" s="4"/>
    </row>
    <row r="451" spans="1:11">
      <c r="A451" s="3" t="s">
        <v>493</v>
      </c>
      <c r="B451" s="320" t="s">
        <v>1533</v>
      </c>
      <c r="C451" s="15">
        <v>235</v>
      </c>
      <c r="D451" s="19">
        <v>15</v>
      </c>
      <c r="E451" s="3"/>
      <c r="F451" s="3" t="s">
        <v>1747</v>
      </c>
      <c r="G451" s="4">
        <v>125.11</v>
      </c>
      <c r="H451" s="4">
        <v>80.239999999999995</v>
      </c>
      <c r="I451" s="4">
        <v>1310.6400000000001</v>
      </c>
      <c r="J451" s="4">
        <v>0.85</v>
      </c>
      <c r="K451" s="4">
        <v>1.1499999999999999</v>
      </c>
    </row>
    <row r="452" spans="1:11">
      <c r="A452" s="3" t="s">
        <v>493</v>
      </c>
      <c r="B452" s="320" t="s">
        <v>1620</v>
      </c>
      <c r="C452" s="15">
        <v>235</v>
      </c>
      <c r="D452" s="19"/>
      <c r="E452" s="3"/>
      <c r="F452" s="3" t="s">
        <v>1747</v>
      </c>
      <c r="G452" s="4"/>
      <c r="H452" s="4"/>
      <c r="I452" s="4"/>
      <c r="J452" s="4">
        <v>0.85</v>
      </c>
      <c r="K452" s="4">
        <v>1.1499999999999999</v>
      </c>
    </row>
    <row r="453" spans="1:11">
      <c r="A453" s="16" t="s">
        <v>494</v>
      </c>
      <c r="B453" s="320"/>
      <c r="C453" s="15">
        <v>238</v>
      </c>
      <c r="D453" s="19"/>
      <c r="E453" s="3"/>
      <c r="F453" s="3"/>
      <c r="G453" s="4"/>
      <c r="H453" s="4"/>
      <c r="I453" s="4"/>
      <c r="J453" s="4"/>
      <c r="K453" s="4"/>
    </row>
    <row r="454" spans="1:11">
      <c r="A454" s="16" t="s">
        <v>495</v>
      </c>
      <c r="B454" s="320"/>
      <c r="C454" s="15">
        <v>215</v>
      </c>
      <c r="D454" s="19"/>
      <c r="E454" s="3"/>
      <c r="F454" s="3"/>
      <c r="G454" s="4"/>
      <c r="H454" s="4"/>
      <c r="I454" s="4"/>
      <c r="J454" s="4"/>
      <c r="K454" s="4"/>
    </row>
    <row r="455" spans="1:11">
      <c r="A455" s="3" t="s">
        <v>496</v>
      </c>
      <c r="B455" s="320" t="s">
        <v>1483</v>
      </c>
      <c r="C455" s="15">
        <v>143</v>
      </c>
      <c r="D455" s="19"/>
      <c r="E455" s="3"/>
      <c r="F455" s="3"/>
      <c r="G455" s="4"/>
      <c r="H455" s="4"/>
      <c r="I455" s="4"/>
      <c r="J455" s="4"/>
      <c r="K455" s="4"/>
    </row>
    <row r="456" spans="1:11">
      <c r="A456" s="3" t="s">
        <v>496</v>
      </c>
      <c r="B456" s="320" t="s">
        <v>1622</v>
      </c>
      <c r="C456" s="15">
        <v>143</v>
      </c>
      <c r="D456" s="19">
        <v>14</v>
      </c>
      <c r="E456" s="3"/>
      <c r="F456" s="3" t="s">
        <v>1747</v>
      </c>
      <c r="G456" s="4">
        <v>68.239999999999995</v>
      </c>
      <c r="H456" s="4">
        <v>632.84</v>
      </c>
      <c r="I456" s="4">
        <v>657.92</v>
      </c>
      <c r="J456" s="4">
        <v>2.46</v>
      </c>
      <c r="K456" s="4">
        <v>0.46</v>
      </c>
    </row>
    <row r="457" spans="1:11">
      <c r="A457" s="16" t="s">
        <v>497</v>
      </c>
      <c r="B457" s="320"/>
      <c r="C457" s="15">
        <v>361</v>
      </c>
      <c r="D457" s="19"/>
      <c r="E457" s="3"/>
      <c r="F457" s="3"/>
      <c r="G457" s="4"/>
      <c r="H457" s="4"/>
      <c r="I457" s="4"/>
      <c r="J457" s="4"/>
      <c r="K457" s="4"/>
    </row>
    <row r="458" spans="1:11">
      <c r="A458" s="16" t="s">
        <v>498</v>
      </c>
      <c r="B458" s="320"/>
      <c r="C458" s="15">
        <v>459</v>
      </c>
      <c r="D458" s="19"/>
      <c r="E458" s="3"/>
      <c r="F458" s="3"/>
      <c r="G458" s="4"/>
      <c r="H458" s="4"/>
      <c r="I458" s="4"/>
      <c r="J458" s="4"/>
      <c r="K458" s="4"/>
    </row>
    <row r="459" spans="1:11">
      <c r="A459" s="16" t="s">
        <v>499</v>
      </c>
      <c r="B459" s="320"/>
      <c r="C459" s="15">
        <v>209</v>
      </c>
      <c r="D459" s="19"/>
      <c r="E459" s="3"/>
      <c r="F459" s="3"/>
      <c r="G459" s="4"/>
      <c r="H459" s="4"/>
      <c r="I459" s="4"/>
      <c r="J459" s="4"/>
      <c r="K459" s="4"/>
    </row>
    <row r="460" spans="1:11">
      <c r="A460" s="16" t="s">
        <v>500</v>
      </c>
      <c r="B460" s="320"/>
      <c r="C460" s="15">
        <v>338</v>
      </c>
      <c r="D460" s="19"/>
      <c r="E460" s="3"/>
      <c r="F460" s="3"/>
      <c r="G460" s="4"/>
      <c r="H460" s="4"/>
      <c r="I460" s="4"/>
      <c r="J460" s="4"/>
      <c r="K460" s="4"/>
    </row>
    <row r="461" spans="1:11">
      <c r="A461" s="16" t="s">
        <v>501</v>
      </c>
      <c r="B461" s="320"/>
      <c r="C461" s="15">
        <v>21</v>
      </c>
      <c r="D461" s="19"/>
      <c r="E461" s="3"/>
      <c r="F461" s="3"/>
      <c r="G461" s="4"/>
      <c r="H461" s="4"/>
      <c r="I461" s="4"/>
      <c r="J461" s="4"/>
      <c r="K461" s="4"/>
    </row>
    <row r="462" spans="1:11">
      <c r="A462" s="16" t="s">
        <v>502</v>
      </c>
      <c r="B462" s="320"/>
      <c r="C462" s="15">
        <v>363</v>
      </c>
      <c r="D462" s="19"/>
      <c r="E462" s="3"/>
      <c r="F462" s="3"/>
      <c r="G462" s="4"/>
      <c r="H462" s="4"/>
      <c r="I462" s="4"/>
      <c r="J462" s="4"/>
      <c r="K462" s="4"/>
    </row>
    <row r="463" spans="1:11">
      <c r="A463" s="16" t="s">
        <v>503</v>
      </c>
      <c r="B463" s="320"/>
      <c r="C463" s="15">
        <v>167</v>
      </c>
      <c r="D463" s="19"/>
      <c r="E463" s="3"/>
      <c r="F463" s="3"/>
      <c r="G463" s="4"/>
      <c r="H463" s="4"/>
      <c r="I463" s="4"/>
      <c r="J463" s="4"/>
      <c r="K463" s="4"/>
    </row>
    <row r="464" spans="1:11">
      <c r="A464" s="16" t="s">
        <v>504</v>
      </c>
      <c r="B464" s="320"/>
      <c r="C464" s="15">
        <v>327</v>
      </c>
      <c r="D464" s="19"/>
      <c r="E464" s="3"/>
      <c r="F464" s="3"/>
      <c r="G464" s="4"/>
      <c r="H464" s="4"/>
      <c r="I464" s="4"/>
      <c r="J464" s="4"/>
      <c r="K464" s="4"/>
    </row>
    <row r="465" spans="1:11">
      <c r="A465" s="181" t="s">
        <v>505</v>
      </c>
      <c r="B465" s="320" t="s">
        <v>1543</v>
      </c>
      <c r="C465" s="15">
        <v>442</v>
      </c>
      <c r="D465" s="19">
        <v>10</v>
      </c>
      <c r="E465" s="3"/>
      <c r="F465" s="3" t="s">
        <v>1767</v>
      </c>
      <c r="G465" s="4">
        <v>306.29000000000002</v>
      </c>
      <c r="H465" s="4">
        <v>461.04</v>
      </c>
      <c r="I465" s="4">
        <v>192.94</v>
      </c>
      <c r="J465" s="4">
        <v>0.77</v>
      </c>
      <c r="K465" s="4">
        <v>0.54</v>
      </c>
    </row>
    <row r="466" spans="1:11">
      <c r="A466" s="16" t="s">
        <v>506</v>
      </c>
      <c r="B466" s="320"/>
      <c r="C466" s="15">
        <v>325</v>
      </c>
      <c r="D466" s="19"/>
      <c r="E466" s="3"/>
      <c r="F466" s="3"/>
      <c r="G466" s="4"/>
      <c r="H466" s="4"/>
      <c r="I466" s="4"/>
      <c r="J466" s="4"/>
      <c r="K466" s="4"/>
    </row>
    <row r="467" spans="1:11">
      <c r="A467" s="16" t="s">
        <v>507</v>
      </c>
      <c r="B467" s="320"/>
      <c r="C467" s="15">
        <v>7</v>
      </c>
      <c r="D467" s="19"/>
      <c r="E467" s="3"/>
      <c r="F467" s="3"/>
      <c r="G467" s="4"/>
      <c r="H467" s="4"/>
      <c r="I467" s="4"/>
      <c r="J467" s="4"/>
      <c r="K467" s="4"/>
    </row>
    <row r="468" spans="1:11">
      <c r="A468" s="16" t="s">
        <v>508</v>
      </c>
      <c r="B468" s="320"/>
      <c r="C468" s="15">
        <v>234</v>
      </c>
      <c r="D468" s="19"/>
      <c r="E468" s="3"/>
      <c r="F468" s="3"/>
      <c r="G468" s="4"/>
      <c r="H468" s="4"/>
      <c r="I468" s="4"/>
      <c r="J468" s="4"/>
      <c r="K468" s="4"/>
    </row>
    <row r="469" spans="1:11">
      <c r="A469" s="181" t="s">
        <v>509</v>
      </c>
      <c r="B469" s="320" t="s">
        <v>1489</v>
      </c>
      <c r="C469" s="15">
        <v>398</v>
      </c>
      <c r="D469" s="19">
        <v>14</v>
      </c>
      <c r="E469" s="3"/>
      <c r="F469" s="3" t="s">
        <v>588</v>
      </c>
      <c r="G469" s="4">
        <v>788.7</v>
      </c>
      <c r="H469" s="4">
        <v>282.95999999999998</v>
      </c>
      <c r="I469" s="4">
        <v>361.82</v>
      </c>
      <c r="J469" s="4">
        <v>1.31</v>
      </c>
      <c r="K469" s="4">
        <v>1.54</v>
      </c>
    </row>
    <row r="470" spans="1:11">
      <c r="A470" s="16" t="s">
        <v>510</v>
      </c>
      <c r="B470" s="320"/>
      <c r="C470" s="15">
        <v>397</v>
      </c>
      <c r="D470" s="19"/>
      <c r="E470" s="3"/>
      <c r="F470" s="3"/>
      <c r="G470" s="4"/>
      <c r="H470" s="4"/>
      <c r="I470" s="4"/>
      <c r="J470" s="4"/>
      <c r="K470" s="4"/>
    </row>
    <row r="471" spans="1:11">
      <c r="A471" s="16" t="s">
        <v>511</v>
      </c>
      <c r="B471" s="320"/>
      <c r="C471" s="15">
        <v>396</v>
      </c>
      <c r="D471" s="19"/>
      <c r="E471" s="3"/>
      <c r="F471" s="3"/>
      <c r="G471" s="4"/>
      <c r="H471" s="4"/>
      <c r="I471" s="4"/>
      <c r="J471" s="4"/>
      <c r="K471" s="4"/>
    </row>
    <row r="472" spans="1:11">
      <c r="A472" s="3" t="s">
        <v>512</v>
      </c>
      <c r="B472" s="320" t="s">
        <v>1481</v>
      </c>
      <c r="C472" s="15">
        <v>121</v>
      </c>
      <c r="D472" s="19"/>
      <c r="E472" s="3"/>
      <c r="F472" s="3" t="s">
        <v>1747</v>
      </c>
      <c r="G472" s="4"/>
      <c r="H472" s="4"/>
      <c r="I472" s="4"/>
      <c r="J472" s="4">
        <v>0.92</v>
      </c>
      <c r="K472" s="4">
        <v>1.77</v>
      </c>
    </row>
    <row r="473" spans="1:11">
      <c r="A473" s="3" t="s">
        <v>512</v>
      </c>
      <c r="B473" s="320" t="s">
        <v>1523</v>
      </c>
      <c r="C473" s="15">
        <v>121</v>
      </c>
      <c r="D473" s="19">
        <v>15</v>
      </c>
      <c r="E473" s="3"/>
      <c r="F473" s="3" t="s">
        <v>1747</v>
      </c>
      <c r="G473" s="4">
        <v>761.63</v>
      </c>
      <c r="H473" s="4">
        <v>212.08</v>
      </c>
      <c r="I473" s="4">
        <v>514.11</v>
      </c>
      <c r="J473" s="4">
        <v>0.92</v>
      </c>
      <c r="K473" s="4">
        <v>1.77</v>
      </c>
    </row>
    <row r="474" spans="1:11">
      <c r="A474" s="16" t="s">
        <v>513</v>
      </c>
      <c r="B474" s="320"/>
      <c r="C474" s="15">
        <v>120</v>
      </c>
      <c r="D474" s="19"/>
      <c r="E474" s="3"/>
      <c r="F474" s="3"/>
      <c r="G474" s="4"/>
      <c r="H474" s="4"/>
      <c r="I474" s="4"/>
      <c r="J474" s="4"/>
      <c r="K474" s="4"/>
    </row>
    <row r="475" spans="1:11">
      <c r="A475" s="181" t="s">
        <v>514</v>
      </c>
      <c r="B475" s="320" t="s">
        <v>1554</v>
      </c>
      <c r="C475" s="15">
        <v>208</v>
      </c>
      <c r="D475" s="19">
        <v>15</v>
      </c>
      <c r="E475" s="3"/>
      <c r="F475" s="3" t="s">
        <v>1767</v>
      </c>
      <c r="G475" s="4">
        <v>194.44</v>
      </c>
      <c r="H475" s="4">
        <v>975.2</v>
      </c>
      <c r="I475" s="4">
        <v>342.52</v>
      </c>
      <c r="J475" s="4">
        <v>1.1499999999999999</v>
      </c>
      <c r="K475" s="4">
        <v>0.46</v>
      </c>
    </row>
    <row r="476" spans="1:11">
      <c r="A476" s="181" t="s">
        <v>514</v>
      </c>
      <c r="B476" s="320" t="s">
        <v>1606</v>
      </c>
      <c r="C476" s="15">
        <v>208</v>
      </c>
      <c r="D476" s="19"/>
      <c r="E476" s="3"/>
      <c r="F476" s="3" t="s">
        <v>1767</v>
      </c>
      <c r="G476" s="4"/>
      <c r="H476" s="4"/>
      <c r="I476" s="4"/>
      <c r="J476" s="4"/>
      <c r="K476" s="4"/>
    </row>
    <row r="477" spans="1:11">
      <c r="A477" s="16" t="s">
        <v>515</v>
      </c>
      <c r="B477" s="320"/>
      <c r="C477" s="15">
        <v>434</v>
      </c>
      <c r="D477" s="19"/>
      <c r="E477" s="3"/>
      <c r="F477" s="3"/>
      <c r="G477" s="4"/>
      <c r="H477" s="4"/>
      <c r="I477" s="4"/>
      <c r="J477" s="4"/>
      <c r="K477" s="4"/>
    </row>
    <row r="478" spans="1:11">
      <c r="A478" s="16" t="s">
        <v>516</v>
      </c>
      <c r="B478" s="320"/>
      <c r="C478" s="15">
        <v>185</v>
      </c>
      <c r="D478" s="19"/>
      <c r="E478" s="3"/>
      <c r="F478" s="3"/>
      <c r="G478" s="4"/>
      <c r="H478" s="4"/>
      <c r="I478" s="4"/>
      <c r="J478" s="4"/>
      <c r="K478" s="4"/>
    </row>
    <row r="479" spans="1:11">
      <c r="A479" s="3" t="s">
        <v>517</v>
      </c>
      <c r="B479" s="320" t="s">
        <v>1543</v>
      </c>
      <c r="C479" s="15">
        <v>245</v>
      </c>
      <c r="D479" s="19">
        <v>13</v>
      </c>
      <c r="E479" s="3"/>
      <c r="F479" s="3" t="s">
        <v>1747</v>
      </c>
      <c r="G479" s="4">
        <v>409.77</v>
      </c>
      <c r="H479" s="4">
        <v>539.79999999999995</v>
      </c>
      <c r="I479" s="4">
        <v>398.26</v>
      </c>
      <c r="J479" s="4">
        <v>1.54</v>
      </c>
      <c r="K479" s="4">
        <v>1.31</v>
      </c>
    </row>
    <row r="480" spans="1:11">
      <c r="A480" s="16" t="s">
        <v>518</v>
      </c>
      <c r="B480" s="320"/>
      <c r="C480" s="15">
        <v>192</v>
      </c>
      <c r="D480" s="19"/>
      <c r="E480" s="3"/>
      <c r="F480" s="3"/>
      <c r="G480" s="4"/>
      <c r="H480" s="4"/>
      <c r="I480" s="4"/>
      <c r="J480" s="4"/>
      <c r="K480" s="4"/>
    </row>
    <row r="481" spans="1:11">
      <c r="A481" s="16" t="s">
        <v>519</v>
      </c>
      <c r="B481" s="320"/>
      <c r="C481" s="15">
        <v>191</v>
      </c>
      <c r="D481" s="19"/>
      <c r="E481" s="3"/>
      <c r="F481" s="3"/>
      <c r="G481" s="4"/>
      <c r="H481" s="4"/>
      <c r="I481" s="4"/>
      <c r="J481" s="4"/>
      <c r="K481" s="4"/>
    </row>
    <row r="482" spans="1:11">
      <c r="A482" s="16" t="s">
        <v>520</v>
      </c>
      <c r="B482" s="320"/>
      <c r="C482" s="15">
        <v>283</v>
      </c>
      <c r="D482" s="19"/>
      <c r="E482" s="3"/>
      <c r="F482" s="3"/>
      <c r="G482" s="4"/>
      <c r="H482" s="4"/>
      <c r="I482" s="4"/>
      <c r="J482" s="4"/>
      <c r="K482" s="4"/>
    </row>
    <row r="483" spans="1:11">
      <c r="A483" s="16" t="s">
        <v>521</v>
      </c>
      <c r="B483" s="320"/>
      <c r="C483" s="15">
        <v>333</v>
      </c>
      <c r="D483" s="19"/>
      <c r="E483" s="3"/>
      <c r="F483" s="3"/>
      <c r="G483" s="4"/>
      <c r="H483" s="4"/>
      <c r="I483" s="4"/>
      <c r="J483" s="4"/>
      <c r="K483" s="4"/>
    </row>
    <row r="484" spans="1:11">
      <c r="A484" s="16" t="s">
        <v>522</v>
      </c>
      <c r="B484" s="320"/>
      <c r="C484" s="15">
        <v>317</v>
      </c>
      <c r="D484" s="19"/>
      <c r="E484" s="3"/>
      <c r="F484" s="3"/>
      <c r="G484" s="4"/>
      <c r="H484" s="4"/>
      <c r="I484" s="4"/>
      <c r="J484" s="4"/>
      <c r="K484" s="4"/>
    </row>
    <row r="485" spans="1:11">
      <c r="A485" s="3" t="s">
        <v>523</v>
      </c>
      <c r="B485" s="320" t="s">
        <v>1626</v>
      </c>
      <c r="C485" s="15">
        <v>260</v>
      </c>
      <c r="D485" s="19">
        <v>14</v>
      </c>
      <c r="E485" s="3"/>
      <c r="F485" s="3" t="s">
        <v>1747</v>
      </c>
      <c r="G485" s="4">
        <v>578.41</v>
      </c>
      <c r="H485" s="4">
        <v>443.52</v>
      </c>
      <c r="I485" s="4">
        <v>378.52</v>
      </c>
      <c r="J485" s="4">
        <v>1.54</v>
      </c>
      <c r="K485" s="4">
        <v>0.92</v>
      </c>
    </row>
    <row r="486" spans="1:11">
      <c r="A486" s="181" t="s">
        <v>524</v>
      </c>
      <c r="B486" s="320" t="s">
        <v>1465</v>
      </c>
      <c r="C486" s="15">
        <v>277</v>
      </c>
      <c r="D486" s="19">
        <v>16</v>
      </c>
      <c r="E486" s="3"/>
      <c r="F486" s="3" t="s">
        <v>1767</v>
      </c>
      <c r="G486" s="4">
        <v>1105.8499999999999</v>
      </c>
      <c r="H486" s="4">
        <v>151.80000000000001</v>
      </c>
      <c r="I486" s="4">
        <v>383.39</v>
      </c>
      <c r="J486" s="4">
        <v>0.92</v>
      </c>
      <c r="K486" s="4">
        <v>1.92</v>
      </c>
    </row>
    <row r="487" spans="1:11">
      <c r="A487" s="16" t="s">
        <v>525</v>
      </c>
      <c r="B487" s="320"/>
      <c r="C487" s="15">
        <v>220</v>
      </c>
      <c r="D487" s="19"/>
      <c r="E487" s="3"/>
      <c r="F487" s="3"/>
      <c r="G487" s="4"/>
      <c r="H487" s="4"/>
      <c r="I487" s="4"/>
      <c r="J487" s="4"/>
      <c r="K487" s="4"/>
    </row>
    <row r="488" spans="1:11">
      <c r="A488" s="16" t="s">
        <v>526</v>
      </c>
      <c r="B488" s="320"/>
      <c r="C488" s="15">
        <v>276</v>
      </c>
      <c r="D488" s="19"/>
      <c r="E488" s="3"/>
      <c r="F488" s="3"/>
      <c r="G488" s="4"/>
      <c r="H488" s="4"/>
      <c r="I488" s="4"/>
      <c r="J488" s="4"/>
      <c r="K488" s="4"/>
    </row>
    <row r="489" spans="1:11">
      <c r="A489" s="16" t="s">
        <v>527</v>
      </c>
      <c r="B489" s="320"/>
      <c r="C489" s="15">
        <v>114</v>
      </c>
      <c r="D489" s="19"/>
      <c r="E489" s="3"/>
      <c r="F489" s="3"/>
      <c r="G489" s="4"/>
      <c r="H489" s="4"/>
      <c r="I489" s="4"/>
      <c r="J489" s="4"/>
      <c r="K489" s="4"/>
    </row>
    <row r="490" spans="1:11">
      <c r="A490" s="181" t="s">
        <v>528</v>
      </c>
      <c r="B490" s="320" t="s">
        <v>1424</v>
      </c>
      <c r="C490" s="15">
        <v>465</v>
      </c>
      <c r="D490" s="19">
        <v>10</v>
      </c>
      <c r="E490" s="3"/>
      <c r="F490" s="3" t="s">
        <v>1767</v>
      </c>
      <c r="G490" s="4">
        <v>172</v>
      </c>
      <c r="H490" s="4">
        <v>239.86</v>
      </c>
      <c r="I490" s="4">
        <v>548.52</v>
      </c>
      <c r="J490" s="4">
        <v>1.54</v>
      </c>
      <c r="K490" s="4">
        <v>0.77</v>
      </c>
    </row>
    <row r="491" spans="1:11">
      <c r="A491" s="181" t="s">
        <v>528</v>
      </c>
      <c r="B491" s="320" t="s">
        <v>1497</v>
      </c>
      <c r="C491" s="15">
        <v>465</v>
      </c>
      <c r="D491" s="19"/>
      <c r="E491" s="3"/>
      <c r="F491" s="3" t="s">
        <v>1767</v>
      </c>
      <c r="G491" s="4"/>
      <c r="H491" s="4"/>
      <c r="I491" s="4"/>
      <c r="J491" s="4">
        <v>1.54</v>
      </c>
      <c r="K491" s="4">
        <v>0.77</v>
      </c>
    </row>
    <row r="492" spans="1:11">
      <c r="A492" s="16" t="s">
        <v>529</v>
      </c>
      <c r="B492" s="320"/>
      <c r="C492" s="15">
        <v>128</v>
      </c>
      <c r="D492" s="19"/>
      <c r="E492" s="3"/>
      <c r="F492" s="3"/>
      <c r="G492" s="4"/>
      <c r="H492" s="4"/>
      <c r="I492" s="4"/>
      <c r="J492" s="4"/>
      <c r="K492" s="4"/>
    </row>
    <row r="493" spans="1:11">
      <c r="A493" s="16" t="s">
        <v>530</v>
      </c>
      <c r="B493" s="320"/>
      <c r="C493" s="15">
        <v>216</v>
      </c>
      <c r="D493" s="19"/>
      <c r="E493" s="3"/>
      <c r="F493" s="3"/>
      <c r="G493" s="4"/>
      <c r="H493" s="4"/>
      <c r="I493" s="4"/>
      <c r="J493" s="4"/>
      <c r="K493" s="4"/>
    </row>
    <row r="494" spans="1:11">
      <c r="A494" s="16" t="s">
        <v>531</v>
      </c>
      <c r="B494" s="320"/>
      <c r="C494" s="15">
        <v>72</v>
      </c>
      <c r="D494" s="19"/>
      <c r="E494" s="3"/>
      <c r="F494" s="3"/>
      <c r="G494" s="4"/>
      <c r="H494" s="4"/>
      <c r="I494" s="4"/>
      <c r="J494" s="4"/>
      <c r="K494" s="4"/>
    </row>
    <row r="495" spans="1:11">
      <c r="A495" s="3" t="s">
        <v>532</v>
      </c>
      <c r="B495" s="320" t="s">
        <v>1426</v>
      </c>
      <c r="C495" s="15">
        <v>73</v>
      </c>
      <c r="D495" s="19"/>
      <c r="E495" s="3"/>
      <c r="F495" s="3" t="s">
        <v>1747</v>
      </c>
      <c r="G495" s="4"/>
      <c r="H495" s="4"/>
      <c r="I495" s="4"/>
      <c r="J495" s="4">
        <v>1.23</v>
      </c>
      <c r="K495" s="4">
        <v>1.54</v>
      </c>
    </row>
    <row r="496" spans="1:11">
      <c r="A496" s="3" t="s">
        <v>532</v>
      </c>
      <c r="B496" s="320" t="s">
        <v>1505</v>
      </c>
      <c r="C496" s="15">
        <v>73</v>
      </c>
      <c r="D496" s="19">
        <v>14</v>
      </c>
      <c r="E496" s="3"/>
      <c r="F496" s="3" t="s">
        <v>1747</v>
      </c>
      <c r="G496" s="4">
        <v>628.01</v>
      </c>
      <c r="H496" s="4">
        <v>368.63</v>
      </c>
      <c r="I496" s="4">
        <v>446.37</v>
      </c>
      <c r="J496" s="4">
        <v>1.23</v>
      </c>
      <c r="K496" s="4">
        <v>1.54</v>
      </c>
    </row>
    <row r="497" spans="1:11">
      <c r="A497" s="3" t="s">
        <v>533</v>
      </c>
      <c r="B497" s="320" t="s">
        <v>1473</v>
      </c>
      <c r="C497" s="15">
        <v>468</v>
      </c>
      <c r="D497" s="19"/>
      <c r="E497" s="3"/>
      <c r="F497" s="3" t="s">
        <v>1747</v>
      </c>
      <c r="G497" s="4"/>
      <c r="H497" s="4"/>
      <c r="I497" s="4"/>
      <c r="J497" s="4">
        <v>1.31</v>
      </c>
      <c r="K497" s="4">
        <v>1.23</v>
      </c>
    </row>
    <row r="498" spans="1:11">
      <c r="A498" s="3" t="s">
        <v>533</v>
      </c>
      <c r="B498" s="320" t="s">
        <v>1566</v>
      </c>
      <c r="C498" s="15">
        <v>468</v>
      </c>
      <c r="D498" s="19">
        <v>19</v>
      </c>
      <c r="E498" s="3"/>
      <c r="F498" s="3" t="s">
        <v>1747</v>
      </c>
      <c r="G498" s="4">
        <v>584.15</v>
      </c>
      <c r="H498" s="4">
        <v>412.65</v>
      </c>
      <c r="I498" s="4">
        <v>901.6</v>
      </c>
      <c r="J498" s="4">
        <v>1.31</v>
      </c>
      <c r="K498" s="4">
        <v>1.23</v>
      </c>
    </row>
    <row r="499" spans="1:11">
      <c r="A499" s="16" t="s">
        <v>534</v>
      </c>
      <c r="B499" s="320"/>
      <c r="C499" s="15">
        <v>175</v>
      </c>
      <c r="D499" s="19"/>
      <c r="E499" s="3"/>
      <c r="F499" s="3"/>
      <c r="G499" s="4"/>
      <c r="H499" s="4"/>
      <c r="I499" s="4"/>
      <c r="J499" s="4"/>
      <c r="K499" s="4"/>
    </row>
    <row r="500" spans="1:11">
      <c r="A500" s="16" t="s">
        <v>535</v>
      </c>
      <c r="B500" s="320"/>
      <c r="C500" s="15">
        <v>176</v>
      </c>
      <c r="D500" s="19"/>
      <c r="E500" s="3"/>
      <c r="F500" s="3"/>
      <c r="G500" s="4"/>
      <c r="H500" s="4"/>
      <c r="I500" s="4"/>
      <c r="J500" s="4"/>
      <c r="K500" s="4"/>
    </row>
    <row r="501" spans="1:11">
      <c r="A501" s="16" t="s">
        <v>536</v>
      </c>
      <c r="B501" s="320"/>
      <c r="C501" s="15">
        <v>255</v>
      </c>
      <c r="D501" s="19"/>
      <c r="E501" s="3"/>
      <c r="F501" s="3"/>
      <c r="G501" s="4"/>
      <c r="H501" s="4"/>
      <c r="I501" s="4"/>
      <c r="J501" s="4"/>
      <c r="K501" s="4"/>
    </row>
    <row r="502" spans="1:11">
      <c r="A502" s="16" t="s">
        <v>537</v>
      </c>
      <c r="B502" s="320"/>
      <c r="C502" s="15">
        <v>324</v>
      </c>
      <c r="D502" s="19"/>
      <c r="E502" s="3"/>
      <c r="F502" s="3"/>
      <c r="G502" s="4"/>
      <c r="H502" s="4"/>
      <c r="I502" s="4"/>
      <c r="J502" s="4"/>
      <c r="K502" s="4"/>
    </row>
    <row r="503" spans="1:11">
      <c r="A503" s="442" t="s">
        <v>538</v>
      </c>
      <c r="B503" s="320" t="s">
        <v>1531</v>
      </c>
      <c r="C503" s="15">
        <v>389</v>
      </c>
      <c r="D503" s="19">
        <v>10</v>
      </c>
      <c r="E503" s="3"/>
      <c r="F503" s="3" t="s">
        <v>1767</v>
      </c>
      <c r="G503" s="4">
        <v>430.53</v>
      </c>
      <c r="H503" s="4">
        <v>263.52999999999997</v>
      </c>
      <c r="I503" s="4">
        <v>331.66</v>
      </c>
      <c r="J503" s="4">
        <v>1.46</v>
      </c>
      <c r="K503" s="4">
        <v>0.86</v>
      </c>
    </row>
    <row r="504" spans="1:11">
      <c r="A504" s="16" t="s">
        <v>539</v>
      </c>
      <c r="B504" s="320"/>
      <c r="C504" s="15">
        <v>158</v>
      </c>
      <c r="D504" s="19"/>
      <c r="E504" s="3"/>
      <c r="F504" s="3"/>
      <c r="G504" s="4"/>
      <c r="H504" s="4"/>
      <c r="I504" s="4"/>
      <c r="J504" s="4"/>
      <c r="K504" s="4"/>
    </row>
    <row r="505" spans="1:11">
      <c r="A505" s="181" t="s">
        <v>540</v>
      </c>
      <c r="B505" s="320" t="s">
        <v>1414</v>
      </c>
      <c r="C505" s="15">
        <v>454</v>
      </c>
      <c r="D505" s="19"/>
      <c r="E505" s="3"/>
      <c r="F505" s="3" t="s">
        <v>1767</v>
      </c>
      <c r="G505" s="4"/>
      <c r="H505" s="4"/>
      <c r="I505" s="4"/>
      <c r="J505" s="4">
        <v>1.28</v>
      </c>
      <c r="K505" s="4">
        <v>1.31</v>
      </c>
    </row>
    <row r="506" spans="1:11">
      <c r="A506" s="181" t="s">
        <v>540</v>
      </c>
      <c r="B506" s="320" t="s">
        <v>1443</v>
      </c>
      <c r="C506" s="15">
        <v>454</v>
      </c>
      <c r="D506" s="19">
        <v>13</v>
      </c>
      <c r="E506" s="3"/>
      <c r="F506" s="3" t="s">
        <v>1767</v>
      </c>
      <c r="G506" s="4">
        <v>525.76</v>
      </c>
      <c r="H506" s="4">
        <v>259.58</v>
      </c>
      <c r="I506" s="4">
        <v>513.34</v>
      </c>
      <c r="J506" s="4">
        <v>1.28</v>
      </c>
      <c r="K506" s="4">
        <v>1.31</v>
      </c>
    </row>
    <row r="507" spans="1:11">
      <c r="A507" s="16" t="s">
        <v>541</v>
      </c>
      <c r="B507" s="320"/>
      <c r="C507" s="15">
        <v>328</v>
      </c>
      <c r="D507" s="19"/>
      <c r="E507" s="3"/>
      <c r="F507" s="3"/>
      <c r="G507" s="4"/>
      <c r="H507" s="4"/>
      <c r="I507" s="4"/>
      <c r="J507" s="4"/>
      <c r="K507" s="4"/>
    </row>
    <row r="508" spans="1:11">
      <c r="A508" s="16" t="s">
        <v>542</v>
      </c>
      <c r="B508" s="320"/>
      <c r="C508" s="15">
        <v>252</v>
      </c>
      <c r="D508" s="19"/>
      <c r="E508" s="3"/>
      <c r="F508" s="3"/>
      <c r="G508" s="4"/>
      <c r="H508" s="4"/>
      <c r="I508" s="4"/>
      <c r="J508" s="4"/>
      <c r="K508" s="4"/>
    </row>
    <row r="509" spans="1:11">
      <c r="A509" s="16" t="s">
        <v>543</v>
      </c>
      <c r="B509" s="320"/>
      <c r="C509" s="15">
        <v>357</v>
      </c>
      <c r="D509" s="19"/>
      <c r="E509" s="3"/>
      <c r="F509" s="3"/>
      <c r="G509" s="4"/>
      <c r="H509" s="4"/>
      <c r="I509" s="4"/>
      <c r="J509" s="4"/>
      <c r="K509" s="4"/>
    </row>
    <row r="510" spans="1:11">
      <c r="A510" s="16" t="s">
        <v>544</v>
      </c>
      <c r="B510" s="320"/>
      <c r="C510" s="15">
        <v>387</v>
      </c>
      <c r="D510" s="19"/>
      <c r="E510" s="3"/>
      <c r="F510" s="3"/>
      <c r="G510" s="4"/>
      <c r="H510" s="4"/>
      <c r="I510" s="4"/>
      <c r="J510" s="4"/>
      <c r="K510" s="4"/>
    </row>
    <row r="511" spans="1:11">
      <c r="A511" s="16" t="s">
        <v>545</v>
      </c>
      <c r="B511" s="320"/>
      <c r="C511" s="15">
        <v>157</v>
      </c>
      <c r="D511" s="19"/>
      <c r="E511" s="3"/>
      <c r="F511" s="3"/>
      <c r="G511" s="4"/>
      <c r="H511" s="4"/>
      <c r="I511" s="4"/>
      <c r="J511" s="4"/>
      <c r="K511" s="4"/>
    </row>
    <row r="512" spans="1:11">
      <c r="A512" s="181" t="s">
        <v>546</v>
      </c>
      <c r="B512" s="320" t="s">
        <v>1560</v>
      </c>
      <c r="C512" s="15">
        <v>248</v>
      </c>
      <c r="D512" s="19">
        <v>22</v>
      </c>
      <c r="E512" s="3"/>
      <c r="F512" s="3" t="s">
        <v>1747</v>
      </c>
      <c r="G512" s="4">
        <v>779.95</v>
      </c>
      <c r="H512" s="4">
        <v>403.38</v>
      </c>
      <c r="I512" s="4">
        <v>594.89</v>
      </c>
      <c r="J512" s="4">
        <v>1.54</v>
      </c>
      <c r="K512" s="4">
        <v>0.94</v>
      </c>
    </row>
    <row r="513" spans="1:11">
      <c r="A513" s="16" t="s">
        <v>547</v>
      </c>
      <c r="B513" s="320"/>
      <c r="C513" s="15">
        <v>236</v>
      </c>
      <c r="D513" s="19"/>
      <c r="E513" s="3"/>
      <c r="F513" s="3"/>
      <c r="G513" s="4"/>
      <c r="H513" s="4"/>
      <c r="I513" s="4"/>
      <c r="J513" s="4"/>
      <c r="K513" s="4"/>
    </row>
    <row r="514" spans="1:11">
      <c r="A514" s="181" t="s">
        <v>548</v>
      </c>
      <c r="B514" s="320" t="s">
        <v>1616</v>
      </c>
      <c r="C514" s="15">
        <v>197</v>
      </c>
      <c r="D514" s="19">
        <v>12</v>
      </c>
      <c r="E514" s="3"/>
      <c r="F514" s="3" t="s">
        <v>1767</v>
      </c>
      <c r="G514" s="4">
        <v>258.3</v>
      </c>
      <c r="H514" s="4">
        <v>459.02</v>
      </c>
      <c r="I514" s="4">
        <v>465.27</v>
      </c>
      <c r="J514" s="4">
        <v>1.46</v>
      </c>
      <c r="K514" s="4">
        <v>1</v>
      </c>
    </row>
    <row r="515" spans="1:11">
      <c r="A515" s="16" t="s">
        <v>549</v>
      </c>
      <c r="B515" s="320"/>
      <c r="C515" s="15">
        <v>201</v>
      </c>
      <c r="D515" s="19"/>
      <c r="E515" s="3"/>
      <c r="F515" s="3"/>
      <c r="G515" s="4"/>
      <c r="H515" s="4"/>
      <c r="I515" s="4"/>
      <c r="J515" s="4"/>
      <c r="K515" s="4"/>
    </row>
    <row r="516" spans="1:11">
      <c r="A516" s="16" t="s">
        <v>550</v>
      </c>
      <c r="B516" s="320"/>
      <c r="C516" s="15">
        <v>217</v>
      </c>
      <c r="D516" s="19"/>
      <c r="E516" s="3"/>
      <c r="F516" s="3"/>
      <c r="G516" s="4"/>
      <c r="H516" s="4"/>
      <c r="I516" s="4"/>
      <c r="J516" s="4"/>
      <c r="K516" s="4"/>
    </row>
    <row r="517" spans="1:11">
      <c r="A517" s="181" t="s">
        <v>551</v>
      </c>
      <c r="B517" s="320" t="s">
        <v>1499</v>
      </c>
      <c r="C517" s="15">
        <v>480</v>
      </c>
      <c r="D517" s="19">
        <v>14</v>
      </c>
      <c r="E517" s="3"/>
      <c r="F517" s="3" t="s">
        <v>1767</v>
      </c>
      <c r="G517" s="4">
        <v>259.64999999999998</v>
      </c>
      <c r="H517" s="4">
        <v>352.82</v>
      </c>
      <c r="I517" s="4">
        <v>772.97</v>
      </c>
      <c r="J517" s="4">
        <v>1.1499999999999999</v>
      </c>
      <c r="K517" s="4">
        <v>1.46</v>
      </c>
    </row>
    <row r="518" spans="1:11">
      <c r="A518" s="3" t="s">
        <v>552</v>
      </c>
      <c r="B518" s="320" t="s">
        <v>1640</v>
      </c>
      <c r="C518" s="15">
        <v>134</v>
      </c>
      <c r="D518" s="19">
        <v>13</v>
      </c>
      <c r="E518" s="3"/>
      <c r="F518" s="3" t="s">
        <v>1747</v>
      </c>
      <c r="G518" s="4">
        <v>322.92</v>
      </c>
      <c r="H518" s="4">
        <v>455.7</v>
      </c>
      <c r="I518" s="4">
        <v>500.05</v>
      </c>
      <c r="J518" s="4">
        <v>2</v>
      </c>
      <c r="K518" s="4">
        <v>1</v>
      </c>
    </row>
    <row r="519" spans="1:11">
      <c r="A519" s="16" t="s">
        <v>553</v>
      </c>
      <c r="B519" s="320"/>
      <c r="C519" s="15">
        <v>49</v>
      </c>
      <c r="D519" s="19"/>
      <c r="E519" s="3"/>
      <c r="F519" s="3"/>
      <c r="G519" s="4"/>
      <c r="H519" s="4"/>
      <c r="I519" s="4"/>
      <c r="J519" s="4"/>
      <c r="K519" s="4"/>
    </row>
    <row r="520" spans="1:11">
      <c r="A520" s="16" t="s">
        <v>554</v>
      </c>
      <c r="B520" s="320"/>
      <c r="C520" s="15">
        <v>48</v>
      </c>
      <c r="D520" s="19"/>
      <c r="E520" s="3"/>
      <c r="F520" s="3"/>
      <c r="G520" s="4"/>
      <c r="H520" s="4"/>
      <c r="I520" s="4"/>
      <c r="J520" s="4"/>
      <c r="K520" s="4"/>
    </row>
    <row r="521" spans="1:11">
      <c r="A521" s="181" t="s">
        <v>555</v>
      </c>
      <c r="B521" s="320" t="s">
        <v>1531</v>
      </c>
      <c r="C521" s="15">
        <v>3</v>
      </c>
      <c r="D521" s="19">
        <v>9</v>
      </c>
      <c r="E521" s="3"/>
      <c r="F521" s="3" t="s">
        <v>1767</v>
      </c>
      <c r="G521" s="4">
        <v>356.65</v>
      </c>
      <c r="H521" s="4">
        <v>252.1</v>
      </c>
      <c r="I521" s="4">
        <v>247.22</v>
      </c>
      <c r="J521" s="4">
        <v>1.23</v>
      </c>
      <c r="K521" s="4">
        <v>1.23</v>
      </c>
    </row>
    <row r="522" spans="1:11">
      <c r="A522" s="16" t="s">
        <v>556</v>
      </c>
      <c r="B522" s="320"/>
      <c r="C522" s="15">
        <v>416</v>
      </c>
      <c r="D522" s="19"/>
      <c r="E522" s="3"/>
      <c r="F522" s="3"/>
      <c r="G522" s="4"/>
      <c r="H522" s="4"/>
      <c r="I522" s="4"/>
      <c r="J522" s="4"/>
      <c r="K522" s="4"/>
    </row>
    <row r="523" spans="1:11">
      <c r="A523" s="16" t="s">
        <v>557</v>
      </c>
      <c r="B523" s="320"/>
      <c r="C523" s="15">
        <v>329</v>
      </c>
      <c r="D523" s="19"/>
      <c r="E523" s="3"/>
      <c r="F523" s="3"/>
      <c r="G523" s="4"/>
      <c r="H523" s="4"/>
      <c r="I523" s="4"/>
      <c r="J523" s="4"/>
      <c r="K523" s="4"/>
    </row>
    <row r="524" spans="1:11">
      <c r="A524" s="16" t="s">
        <v>558</v>
      </c>
      <c r="B524" s="320"/>
      <c r="C524" s="15">
        <v>71</v>
      </c>
      <c r="D524" s="19"/>
      <c r="E524" s="3"/>
      <c r="F524" s="3"/>
      <c r="G524" s="4"/>
      <c r="H524" s="4"/>
      <c r="I524" s="4"/>
      <c r="J524" s="4"/>
      <c r="K524" s="4"/>
    </row>
    <row r="525" spans="1:11">
      <c r="A525" s="16" t="s">
        <v>559</v>
      </c>
      <c r="B525" s="320"/>
      <c r="C525" s="15">
        <v>288</v>
      </c>
      <c r="D525" s="19"/>
      <c r="E525" s="3"/>
      <c r="F525" s="3"/>
      <c r="G525" s="4"/>
      <c r="H525" s="4"/>
      <c r="I525" s="4"/>
      <c r="J525" s="4"/>
      <c r="K525" s="4"/>
    </row>
    <row r="526" spans="1:11">
      <c r="A526" s="16" t="s">
        <v>560</v>
      </c>
      <c r="B526" s="320"/>
      <c r="C526" s="15">
        <v>45</v>
      </c>
      <c r="D526" s="19"/>
      <c r="E526" s="3"/>
      <c r="F526" s="3"/>
      <c r="G526" s="4"/>
      <c r="H526" s="4"/>
      <c r="I526" s="4"/>
      <c r="J526" s="4"/>
      <c r="K526" s="4"/>
    </row>
    <row r="527" spans="1:11">
      <c r="A527" s="16" t="s">
        <v>561</v>
      </c>
      <c r="B527" s="320"/>
      <c r="C527" s="15">
        <v>313</v>
      </c>
      <c r="D527" s="19"/>
      <c r="E527" s="3"/>
      <c r="F527" s="3"/>
      <c r="G527" s="4"/>
      <c r="H527" s="4"/>
      <c r="I527" s="4"/>
      <c r="J527" s="4"/>
      <c r="K527" s="4"/>
    </row>
    <row r="528" spans="1:11">
      <c r="A528" s="16" t="s">
        <v>562</v>
      </c>
      <c r="B528" s="320"/>
      <c r="C528" s="15">
        <v>100</v>
      </c>
      <c r="D528" s="19"/>
      <c r="E528" s="3"/>
      <c r="F528" s="3"/>
      <c r="G528" s="4"/>
      <c r="H528" s="4"/>
      <c r="I528" s="4"/>
      <c r="J528" s="4"/>
      <c r="K528" s="4"/>
    </row>
    <row r="529" spans="1:11">
      <c r="A529" s="16" t="s">
        <v>563</v>
      </c>
      <c r="B529" s="320"/>
      <c r="C529" s="15">
        <v>37</v>
      </c>
      <c r="D529" s="19"/>
      <c r="E529" s="3"/>
      <c r="F529" s="3"/>
      <c r="G529" s="4"/>
      <c r="H529" s="4"/>
      <c r="I529" s="4"/>
      <c r="J529" s="4"/>
      <c r="K529" s="4"/>
    </row>
    <row r="530" spans="1:11">
      <c r="A530" s="16" t="s">
        <v>564</v>
      </c>
      <c r="B530" s="320"/>
      <c r="C530" s="15">
        <v>320</v>
      </c>
      <c r="D530" s="19"/>
      <c r="E530" s="3"/>
      <c r="F530" s="3"/>
      <c r="G530" s="4"/>
      <c r="H530" s="4"/>
      <c r="I530" s="4"/>
      <c r="J530" s="4"/>
      <c r="K530" s="4"/>
    </row>
    <row r="531" spans="1:11">
      <c r="A531" s="16" t="s">
        <v>565</v>
      </c>
      <c r="B531" s="320"/>
      <c r="C531" s="15">
        <v>321</v>
      </c>
      <c r="D531" s="19"/>
      <c r="E531" s="3"/>
      <c r="F531" s="3"/>
      <c r="G531" s="4"/>
      <c r="H531" s="4"/>
      <c r="I531" s="4"/>
      <c r="J531" s="4"/>
      <c r="K531" s="4"/>
    </row>
    <row r="532" spans="1:11">
      <c r="A532" s="3" t="s">
        <v>566</v>
      </c>
      <c r="B532" s="320" t="s">
        <v>1479</v>
      </c>
      <c r="C532" s="15">
        <v>365</v>
      </c>
      <c r="D532" s="19">
        <v>14</v>
      </c>
      <c r="E532" s="3"/>
      <c r="F532" s="3" t="s">
        <v>1797</v>
      </c>
      <c r="G532" s="4">
        <v>722.52</v>
      </c>
      <c r="H532" s="4">
        <v>270.74</v>
      </c>
      <c r="I532" s="4">
        <v>379.25</v>
      </c>
      <c r="J532" s="4">
        <v>1.69</v>
      </c>
      <c r="K532" s="4">
        <v>1</v>
      </c>
    </row>
    <row r="533" spans="1:11">
      <c r="A533" s="3" t="s">
        <v>566</v>
      </c>
      <c r="B533" s="320" t="s">
        <v>1622</v>
      </c>
      <c r="C533" s="15">
        <v>365</v>
      </c>
      <c r="D533" s="19"/>
      <c r="E533" s="3"/>
      <c r="F533" s="3" t="s">
        <v>1797</v>
      </c>
      <c r="G533" s="4"/>
      <c r="H533" s="4"/>
      <c r="I533" s="4"/>
      <c r="J533" s="4">
        <v>1.69</v>
      </c>
      <c r="K533" s="4">
        <v>1</v>
      </c>
    </row>
    <row r="534" spans="1:11">
      <c r="A534" s="16" t="s">
        <v>567</v>
      </c>
      <c r="B534" s="320"/>
      <c r="C534" s="15">
        <v>8</v>
      </c>
      <c r="D534" s="19"/>
      <c r="E534" s="3"/>
      <c r="F534" s="3"/>
      <c r="G534" s="4"/>
      <c r="H534" s="4"/>
      <c r="I534" s="4"/>
      <c r="J534" s="4"/>
      <c r="K534" s="4"/>
    </row>
    <row r="535" spans="1:11">
      <c r="A535" s="3" t="s">
        <v>568</v>
      </c>
      <c r="B535" s="320" t="s">
        <v>1543</v>
      </c>
      <c r="C535" s="15">
        <v>461</v>
      </c>
      <c r="D535" s="19">
        <v>19</v>
      </c>
      <c r="E535" s="3"/>
      <c r="F535" s="3" t="s">
        <v>1747</v>
      </c>
      <c r="G535" s="4">
        <v>1241.8599999999999</v>
      </c>
      <c r="H535" s="4">
        <v>184.68</v>
      </c>
      <c r="I535" s="4">
        <v>504.08</v>
      </c>
      <c r="J535" s="4">
        <v>1.08</v>
      </c>
      <c r="K535" s="4">
        <v>1.92</v>
      </c>
    </row>
    <row r="536" spans="1:11">
      <c r="A536" s="16" t="s">
        <v>569</v>
      </c>
      <c r="B536" s="320"/>
      <c r="C536" s="15">
        <v>13</v>
      </c>
      <c r="D536" s="19"/>
      <c r="E536" s="3"/>
      <c r="F536" s="3"/>
      <c r="G536" s="4"/>
      <c r="H536" s="4"/>
      <c r="I536" s="4"/>
      <c r="J536" s="4"/>
      <c r="K536" s="4"/>
    </row>
    <row r="537" spans="1:11">
      <c r="A537" s="16" t="s">
        <v>570</v>
      </c>
      <c r="B537" s="320"/>
      <c r="C537" s="15">
        <v>70</v>
      </c>
      <c r="D537" s="19"/>
      <c r="E537" s="3"/>
      <c r="F537" s="3"/>
      <c r="G537" s="4"/>
      <c r="H537" s="4"/>
      <c r="I537" s="4"/>
      <c r="J537" s="4"/>
      <c r="K537" s="4"/>
    </row>
    <row r="538" spans="1:11">
      <c r="A538" s="181" t="s">
        <v>571</v>
      </c>
      <c r="B538" s="320" t="s">
        <v>1499</v>
      </c>
      <c r="C538" s="15">
        <v>110</v>
      </c>
      <c r="D538" s="19">
        <v>7</v>
      </c>
      <c r="E538" s="3"/>
      <c r="F538" s="3" t="s">
        <v>1767</v>
      </c>
      <c r="G538" s="4">
        <v>54.74</v>
      </c>
      <c r="H538" s="4">
        <v>351.5</v>
      </c>
      <c r="I538" s="4">
        <v>277.70999999999998</v>
      </c>
      <c r="J538" s="4">
        <v>1</v>
      </c>
      <c r="K538" s="4">
        <v>0.92</v>
      </c>
    </row>
    <row r="539" spans="1:11">
      <c r="A539" s="16" t="s">
        <v>572</v>
      </c>
      <c r="B539" s="320"/>
      <c r="C539" s="15">
        <v>340</v>
      </c>
      <c r="D539" s="19"/>
      <c r="E539" s="3"/>
      <c r="F539" s="3"/>
      <c r="G539" s="4"/>
      <c r="H539" s="4"/>
      <c r="I539" s="4"/>
      <c r="J539" s="4"/>
      <c r="K539" s="4"/>
    </row>
    <row r="540" spans="1:11">
      <c r="A540" s="16" t="s">
        <v>573</v>
      </c>
      <c r="B540" s="320"/>
      <c r="C540" s="15">
        <v>293</v>
      </c>
      <c r="D540" s="19"/>
      <c r="E540" s="3"/>
      <c r="F540" s="3"/>
      <c r="G540" s="4"/>
      <c r="H540" s="4"/>
      <c r="I540" s="4"/>
      <c r="J540" s="4"/>
      <c r="K540" s="4"/>
    </row>
    <row r="541" spans="1:11">
      <c r="A541" s="16" t="s">
        <v>574</v>
      </c>
      <c r="B541" s="320"/>
      <c r="C541" s="15">
        <v>40</v>
      </c>
      <c r="D541" s="19"/>
      <c r="E541" s="3"/>
      <c r="F541" s="3"/>
      <c r="G541" s="4"/>
      <c r="H541" s="4"/>
      <c r="I541" s="4"/>
      <c r="J541" s="4"/>
      <c r="K541" s="4"/>
    </row>
    <row r="542" spans="1:11">
      <c r="A542" s="16" t="s">
        <v>575</v>
      </c>
      <c r="B542" s="320"/>
      <c r="C542" s="15">
        <v>278</v>
      </c>
      <c r="D542" s="19"/>
      <c r="E542" s="3"/>
      <c r="F542" s="3"/>
      <c r="G542" s="4"/>
      <c r="H542" s="4"/>
      <c r="I542" s="4"/>
      <c r="J542" s="4"/>
      <c r="K542" s="4"/>
    </row>
    <row r="543" spans="1:11">
      <c r="A543" s="16" t="s">
        <v>576</v>
      </c>
      <c r="B543" s="320"/>
      <c r="C543" s="15">
        <v>202</v>
      </c>
      <c r="D543" s="19"/>
      <c r="E543" s="3"/>
      <c r="F543" s="3"/>
      <c r="G543" s="4"/>
      <c r="H543" s="4"/>
      <c r="I543" s="4"/>
      <c r="J543" s="4"/>
      <c r="K543" s="4"/>
    </row>
    <row r="544" spans="1:11">
      <c r="A544" s="16" t="s">
        <v>577</v>
      </c>
      <c r="B544" s="320"/>
      <c r="C544" s="15">
        <v>194</v>
      </c>
      <c r="D544" s="19"/>
      <c r="E544" s="3"/>
      <c r="F544" s="3"/>
      <c r="G544" s="4"/>
      <c r="H544" s="4"/>
      <c r="I544" s="4"/>
      <c r="J544" s="4"/>
      <c r="K544" s="4"/>
    </row>
    <row r="545" spans="1:11">
      <c r="A545" s="16" t="s">
        <v>578</v>
      </c>
      <c r="B545" s="320"/>
      <c r="C545" s="15">
        <v>413</v>
      </c>
      <c r="D545" s="19"/>
      <c r="E545" s="3"/>
      <c r="F545" s="3"/>
      <c r="G545" s="4"/>
      <c r="H545" s="4"/>
      <c r="I545" s="4"/>
      <c r="J545" s="4"/>
      <c r="K545" s="4"/>
    </row>
    <row r="546" spans="1:11">
      <c r="A546" s="3" t="s">
        <v>579</v>
      </c>
      <c r="B546" s="320" t="s">
        <v>1573</v>
      </c>
      <c r="C546" s="15">
        <v>265</v>
      </c>
      <c r="D546" s="19">
        <v>1</v>
      </c>
      <c r="E546" s="3"/>
      <c r="F546" s="3" t="s">
        <v>1743</v>
      </c>
      <c r="G546" s="4">
        <v>18.23</v>
      </c>
      <c r="H546" s="4">
        <v>44.85</v>
      </c>
      <c r="I546" s="4">
        <v>28.28</v>
      </c>
      <c r="J546" s="4">
        <v>0.69</v>
      </c>
      <c r="K546" s="4">
        <v>0.31</v>
      </c>
    </row>
    <row r="547" spans="1:11">
      <c r="A547" s="16" t="s">
        <v>580</v>
      </c>
      <c r="B547" s="320"/>
      <c r="C547" s="15">
        <v>360</v>
      </c>
      <c r="D547" s="19"/>
      <c r="E547" s="3"/>
      <c r="F547" s="3"/>
      <c r="G547" s="4"/>
      <c r="H547" s="4"/>
      <c r="I547" s="4"/>
      <c r="J547" s="4"/>
      <c r="K547" s="4"/>
    </row>
    <row r="548" spans="1:11">
      <c r="A548" s="16" t="s">
        <v>581</v>
      </c>
      <c r="B548" s="320"/>
      <c r="C548" s="15">
        <v>178</v>
      </c>
      <c r="D548" s="19"/>
      <c r="E548" s="3"/>
      <c r="F548" s="3"/>
      <c r="G548" s="4"/>
      <c r="H548" s="4"/>
      <c r="I548" s="4"/>
      <c r="J548" s="4"/>
      <c r="K548" s="4"/>
    </row>
    <row r="549" spans="1:11">
      <c r="A549" s="16" t="s">
        <v>582</v>
      </c>
      <c r="B549" s="320"/>
      <c r="C549" s="15">
        <v>193</v>
      </c>
      <c r="D549" s="19"/>
      <c r="E549" s="3"/>
      <c r="F549" s="3"/>
      <c r="G549" s="4"/>
      <c r="H549" s="4"/>
      <c r="I549" s="4"/>
      <c r="J549" s="4"/>
      <c r="K549" s="4"/>
    </row>
    <row r="550" spans="1:11">
      <c r="A550" s="181" t="s">
        <v>583</v>
      </c>
      <c r="B550" s="320" t="s">
        <v>1592</v>
      </c>
      <c r="C550" s="15">
        <v>469</v>
      </c>
      <c r="D550" s="19">
        <v>17</v>
      </c>
      <c r="E550" s="3"/>
      <c r="F550" s="3" t="s">
        <v>588</v>
      </c>
      <c r="G550" s="4">
        <v>792.39</v>
      </c>
      <c r="H550" s="4">
        <v>215.56</v>
      </c>
      <c r="I550" s="4">
        <v>655.21</v>
      </c>
      <c r="J550" s="4">
        <v>1.32</v>
      </c>
      <c r="K550" s="4">
        <v>1.46</v>
      </c>
    </row>
    <row r="551" spans="1:11">
      <c r="A551" s="181" t="s">
        <v>583</v>
      </c>
      <c r="B551" s="320" t="s">
        <v>1624</v>
      </c>
      <c r="C551" s="15">
        <v>469</v>
      </c>
      <c r="D551" s="19"/>
      <c r="E551" s="3"/>
      <c r="F551" s="3" t="s">
        <v>588</v>
      </c>
      <c r="G551" s="4"/>
      <c r="H551" s="4"/>
      <c r="I551" s="4"/>
      <c r="J551" s="4"/>
      <c r="K551" s="4"/>
    </row>
    <row r="552" spans="1:11">
      <c r="A552" s="16" t="s">
        <v>584</v>
      </c>
      <c r="B552" s="320"/>
      <c r="C552" s="15">
        <v>335</v>
      </c>
      <c r="D552" s="19"/>
      <c r="E552" s="3"/>
      <c r="F552" s="3"/>
      <c r="G552" s="4"/>
      <c r="H552" s="4"/>
      <c r="I552" s="4"/>
      <c r="J552" s="4"/>
      <c r="K552" s="4"/>
    </row>
    <row r="553" spans="1:11">
      <c r="A553" s="3" t="s">
        <v>585</v>
      </c>
      <c r="B553" s="320" t="s">
        <v>1543</v>
      </c>
      <c r="C553" s="15">
        <v>145</v>
      </c>
      <c r="D553" s="19">
        <v>19</v>
      </c>
      <c r="E553" s="3"/>
      <c r="F553" s="3" t="s">
        <v>1747</v>
      </c>
      <c r="G553" s="4">
        <v>795.39</v>
      </c>
      <c r="H553" s="4">
        <v>598.29999999999995</v>
      </c>
      <c r="I553" s="4">
        <v>526.61</v>
      </c>
      <c r="J553" s="4">
        <v>1.38</v>
      </c>
      <c r="K553" s="4">
        <v>1.54</v>
      </c>
    </row>
    <row r="554" spans="1:11">
      <c r="A554" s="16" t="s">
        <v>586</v>
      </c>
      <c r="B554" s="320"/>
      <c r="C554" s="15">
        <v>263</v>
      </c>
      <c r="D554" s="19"/>
      <c r="E554" s="3"/>
      <c r="F554" s="3"/>
      <c r="G554" s="4"/>
      <c r="H554" s="4"/>
      <c r="I554" s="4"/>
      <c r="J554" s="4"/>
      <c r="K554" s="4"/>
    </row>
    <row r="555" spans="1:11">
      <c r="A555" s="16" t="s">
        <v>587</v>
      </c>
      <c r="B555" s="320"/>
      <c r="C555" s="15">
        <v>41</v>
      </c>
      <c r="D555" s="19"/>
      <c r="E555" s="3"/>
      <c r="F555" s="3"/>
      <c r="G555" s="4"/>
      <c r="H555" s="4"/>
      <c r="I555" s="4"/>
      <c r="J555" s="4"/>
      <c r="K555" s="4"/>
    </row>
  </sheetData>
  <hyperlinks>
    <hyperlink ref="A11" r:id="rId1" tooltip="Aipom" display="http://en.wikipedia.org/wiki/Aipom"/>
    <hyperlink ref="A17" r:id="rId2" tooltip="Ampharos" display="http://en.wikipedia.org/wiki/Ampharos"/>
    <hyperlink ref="A18" r:id="rId3" tooltip="Anorith" display="http://en.wikipedia.org/wiki/Anorith"/>
    <hyperlink ref="A19" r:id="rId4" tooltip="Arbok" display="http://en.wikipedia.org/wiki/Arbok"/>
    <hyperlink ref="A23" r:id="rId5" tooltip="Ariados" display="http://en.wikipedia.org/wiki/Ariados"/>
    <hyperlink ref="A24" r:id="rId6" tooltip="Armaldo" display="http://en.wikipedia.org/wiki/Armaldo"/>
    <hyperlink ref="A25" r:id="rId7" tooltip="Aron (Pokémon)" display="http://en.wikipedia.org/wiki/Aron_(Pok%C3%A9mon)"/>
    <hyperlink ref="A26" r:id="rId8" tooltip="Articuno" display="http://en.wikipedia.org/wiki/Articuno"/>
    <hyperlink ref="A30" r:id="rId9" tooltip="Azurill" display="http://en.wikipedia.org/wiki/Azurill"/>
    <hyperlink ref="A31" r:id="rId10" tooltip="Bagon" display="http://en.wikipedia.org/wiki/Bagon"/>
    <hyperlink ref="A32" r:id="rId11" tooltip="Baltoy" display="http://en.wikipedia.org/wiki/Baltoy"/>
    <hyperlink ref="A33" r:id="rId12" tooltip="Banette" display="http://en.wikipedia.org/wiki/Banette"/>
    <hyperlink ref="A34" r:id="rId13" tooltip="Barboach" display="http://en.wikipedia.org/wiki/Barboach"/>
    <hyperlink ref="A35" r:id="rId14" tooltip="Bastiodon" display="http://en.wikipedia.org/wiki/Bastiodon"/>
    <hyperlink ref="A36" r:id="rId15" tooltip="Bayleef" display="http://en.wikipedia.org/wiki/Bayleef"/>
    <hyperlink ref="A37" r:id="rId16" tooltip="Beautifly" display="http://en.wikipedia.org/wiki/Beautifly"/>
    <hyperlink ref="A38" r:id="rId17" tooltip="Beedrill" display="http://en.wikipedia.org/wiki/Beedrill"/>
    <hyperlink ref="A39" r:id="rId18" tooltip="Beldum" display="http://en.wikipedia.org/wiki/Beldum"/>
    <hyperlink ref="A40" r:id="rId19" tooltip="Bellossom" display="http://en.wikipedia.org/wiki/Bellossom"/>
    <hyperlink ref="A41" r:id="rId20" tooltip="Bellsprout" display="http://en.wikipedia.org/wiki/Bellsprout"/>
    <hyperlink ref="A42" r:id="rId21" tooltip="Bibarel" display="http://en.wikipedia.org/wiki/Bibarel"/>
    <hyperlink ref="A43" r:id="rId22" tooltip="Bidoof" display="http://en.wikipedia.org/wiki/Bidoof"/>
    <hyperlink ref="A48" r:id="rId23" tooltip="Bonsly" display="http://en.wikipedia.org/wiki/Bonsly"/>
    <hyperlink ref="A53" r:id="rId24" tooltip="Bronzor" display="http://en.wikipedia.org/wiki/Bronzor"/>
    <hyperlink ref="A54" r:id="rId25" tooltip="Budew" display="http://en.wikipedia.org/wiki/Budew"/>
    <hyperlink ref="A55" r:id="rId26" tooltip="Buizel" display="http://en.wikipedia.org/wiki/Buizel"/>
    <hyperlink ref="A56" r:id="rId27" tooltip="Bulbasaur" display="http://en.wikipedia.org/wiki/Bulbasaur"/>
    <hyperlink ref="A57" r:id="rId28" tooltip="Buneary" display="http://en.wikipedia.org/wiki/Buneary"/>
    <hyperlink ref="A58" r:id="rId29" tooltip="Burmy" display="http://en.wikipedia.org/wiki/Burmy"/>
    <hyperlink ref="A59" r:id="rId30" tooltip="Butterfree" display="http://en.wikipedia.org/wiki/Butterfree"/>
    <hyperlink ref="A60" r:id="rId31" tooltip="Cacnea" display="http://en.wikipedia.org/wiki/Cacnea"/>
    <hyperlink ref="A61" r:id="rId32" tooltip="Cacturne" display="http://en.wikipedia.org/wiki/Cacturne"/>
    <hyperlink ref="A62" r:id="rId33" tooltip="Camerupt" display="http://en.wikipedia.org/wiki/Camerupt"/>
    <hyperlink ref="A63" r:id="rId34" tooltip="Carnivine" display="http://en.wikipedia.org/wiki/Carnivine"/>
    <hyperlink ref="A64" r:id="rId35" tooltip="Carvanha" display="http://en.wikipedia.org/wiki/Carvanha"/>
    <hyperlink ref="A65" r:id="rId36" tooltip="Cascoon" display="http://en.wikipedia.org/wiki/Cascoon"/>
    <hyperlink ref="A66" r:id="rId37" tooltip="Castform" display="http://en.wikipedia.org/wiki/Castform"/>
    <hyperlink ref="A67" r:id="rId38" tooltip="Caterpie" display="http://en.wikipedia.org/wiki/Caterpie"/>
    <hyperlink ref="A71" r:id="rId39" tooltip="Charizard" display="http://en.wikipedia.org/wiki/Charizard"/>
    <hyperlink ref="A72" r:id="rId40" tooltip="Charmander" display="http://en.wikipedia.org/wiki/Charmander"/>
    <hyperlink ref="A73" r:id="rId41" tooltip="Charmeleon" display="http://en.wikipedia.org/wiki/Charmeleon"/>
    <hyperlink ref="A74" r:id="rId42" tooltip="Chatot (Pokémon)" display="http://en.wikipedia.org/wiki/Chatot_(Pok%C3%A9mon)"/>
    <hyperlink ref="A75" r:id="rId43" tooltip="Cherrim" display="http://en.wikipedia.org/wiki/Cherrim"/>
    <hyperlink ref="A76" r:id="rId44" tooltip="Cherubi" display="http://en.wikipedia.org/wiki/Cherubi"/>
    <hyperlink ref="A77" r:id="rId45" tooltip="Chikorita" display="http://en.wikipedia.org/wiki/Chikorita"/>
    <hyperlink ref="A78" r:id="rId46" tooltip="Chimchar" display="http://en.wikipedia.org/wiki/Chimchar"/>
    <hyperlink ref="A79" r:id="rId47" tooltip="Chimecho" display="http://en.wikipedia.org/wiki/Chimecho"/>
    <hyperlink ref="A80" r:id="rId48" tooltip="Chinchou" display="http://en.wikipedia.org/wiki/Chinchou"/>
    <hyperlink ref="A81" r:id="rId49" tooltip="Chingling" display="http://en.wikipedia.org/wiki/Chingling"/>
    <hyperlink ref="A82" r:id="rId50" tooltip="Clamperl" display="http://en.wikipedia.org/wiki/Clamperl"/>
    <hyperlink ref="A86" r:id="rId51" tooltip="Clefairy" display="http://en.wikipedia.org/wiki/Clefairy"/>
    <hyperlink ref="A87" r:id="rId52" tooltip="Cleffa" display="http://en.wikipedia.org/wiki/Cleffa"/>
    <hyperlink ref="A90" r:id="rId53" tooltip="Combee" display="http://en.wikipedia.org/wiki/Combee"/>
    <hyperlink ref="A91" r:id="rId54" tooltip="Combusken" display="http://en.wikipedia.org/wiki/Combusken"/>
    <hyperlink ref="A92" r:id="rId55" tooltip="Corphish" display="http://en.wikipedia.org/wiki/Corphish"/>
    <hyperlink ref="A93" r:id="rId56" tooltip="Corsola" display="http://en.wikipedia.org/wiki/Corsola"/>
    <hyperlink ref="A94" r:id="rId57" tooltip="Cradily" display="http://en.wikipedia.org/wiki/Cradily"/>
    <hyperlink ref="A95" r:id="rId58" tooltip="Cranidos" display="http://en.wikipedia.org/wiki/Cranidos"/>
    <hyperlink ref="A96" r:id="rId59" tooltip="Crawdaunt" display="http://en.wikipedia.org/wiki/Crawdaunt"/>
    <hyperlink ref="A98" r:id="rId60" tooltip="Croagunk" display="http://en.wikipedia.org/wiki/Croagunk"/>
    <hyperlink ref="A100" r:id="rId61" tooltip="Croconaw" display="http://en.wikipedia.org/wiki/Croconaw"/>
    <hyperlink ref="A101" r:id="rId62" tooltip="Cubone" display="http://en.wikipedia.org/wiki/Cubone"/>
    <hyperlink ref="A102" r:id="rId63" tooltip="Cyndaquil" display="http://en.wikipedia.org/wiki/Cyndaquil"/>
    <hyperlink ref="A103" r:id="rId64" tooltip="Darkrai" display="http://en.wikipedia.org/wiki/Darkrai"/>
    <hyperlink ref="A104" r:id="rId65" tooltip="Delcatty" display="http://en.wikipedia.org/wiki/Delcatty"/>
    <hyperlink ref="A105" r:id="rId66" tooltip="Delibird" display="http://en.wikipedia.org/wiki/Delibird"/>
    <hyperlink ref="A106" r:id="rId67" tooltip="Deoxys" display="http://en.wikipedia.org/wiki/Deoxys"/>
    <hyperlink ref="A107" r:id="rId68" tooltip="Dewgong" display="http://en.wikipedia.org/wiki/Dewgong"/>
    <hyperlink ref="A108" r:id="rId69" tooltip="Dialga" display="http://en.wikipedia.org/wiki/Dialga"/>
    <hyperlink ref="A109" r:id="rId70" tooltip="Diglett" display="http://en.wikipedia.org/wiki/Diglett"/>
    <hyperlink ref="A110" r:id="rId71" tooltip="Ditto (Pokémon)" display="http://en.wikipedia.org/wiki/Ditto_(Pok%C3%A9mon)"/>
    <hyperlink ref="A111" r:id="rId72" tooltip="Dodrio" display="http://en.wikipedia.org/wiki/Dodrio"/>
    <hyperlink ref="A112" r:id="rId73" tooltip="Doduo" display="http://en.wikipedia.org/wiki/Doduo"/>
    <hyperlink ref="A114" r:id="rId74" tooltip="Dragonair (Pokémon)" display="http://en.wikipedia.org/wiki/Dragonair_(Pok%C3%A9mon)"/>
    <hyperlink ref="A118" r:id="rId75" tooltip="Dratini" display="http://en.wikipedia.org/wiki/Dratini"/>
    <hyperlink ref="A121" r:id="rId76" tooltip="Drifloon" display="http://en.wikipedia.org/wiki/Drifloon"/>
    <hyperlink ref="A122" r:id="rId77" tooltip="Drowzee" display="http://en.wikipedia.org/wiki/Drowzee"/>
    <hyperlink ref="A125" r:id="rId78" tooltip="Dunsparce" display="http://en.wikipedia.org/wiki/Dunsparce"/>
    <hyperlink ref="A126" r:id="rId79" tooltip="Dusclops" display="http://en.wikipedia.org/wiki/Dusclops"/>
    <hyperlink ref="A128" r:id="rId80" tooltip="Duskull" display="http://en.wikipedia.org/wiki/Duskull"/>
    <hyperlink ref="A129" r:id="rId81" tooltip="Dustox" display="http://en.wikipedia.org/wiki/Dustox"/>
    <hyperlink ref="A130" r:id="rId82" tooltip="Eevee" display="http://en.wikipedia.org/wiki/Eevee"/>
    <hyperlink ref="A131" r:id="rId83" tooltip="Ekans" display="http://en.wikipedia.org/wiki/Ekans"/>
    <hyperlink ref="A132" r:id="rId84" tooltip="Electabuzz" display="http://en.wikipedia.org/wiki/Electabuzz"/>
    <hyperlink ref="A134" r:id="rId85" tooltip="Electrike" display="http://en.wikipedia.org/wiki/Electrike"/>
    <hyperlink ref="A135" r:id="rId86" tooltip="Electrode (Pokémon)" display="http://en.wikipedia.org/wiki/Electrode_(Pok%C3%A9mon)"/>
    <hyperlink ref="A136" r:id="rId87" tooltip="Elekid" display="http://en.wikipedia.org/wiki/Elekid"/>
    <hyperlink ref="A138" r:id="rId88" tooltip="Entei (Pokémon)" display="http://en.wikipedia.org/wiki/Entei_(Pok%C3%A9mon)"/>
    <hyperlink ref="A139" r:id="rId89" tooltip="Espeon" display="http://en.wikipedia.org/wiki/Espeon"/>
    <hyperlink ref="A140" r:id="rId90" tooltip="Exeggcute" display="http://en.wikipedia.org/wiki/Exeggcute"/>
    <hyperlink ref="A141" r:id="rId91" tooltip="Exeggutor" display="http://en.wikipedia.org/wiki/Exeggutor"/>
    <hyperlink ref="A142" r:id="rId92" tooltip="Exploud" display="http://en.wikipedia.org/wiki/Exploud"/>
    <hyperlink ref="A143" r:id="rId93" tooltip="Farfetch'd" display="http://en.wikipedia.org/wiki/Farfetch%27d"/>
    <hyperlink ref="A144" r:id="rId94" tooltip="Fearow" display="http://en.wikipedia.org/wiki/Fearow"/>
    <hyperlink ref="A145" r:id="rId95" tooltip="Feebas" display="http://en.wikipedia.org/wiki/Feebas"/>
    <hyperlink ref="A147" r:id="rId96" tooltip="Finneon" display="http://en.wikipedia.org/wiki/Finneon"/>
    <hyperlink ref="A148" r:id="rId97" tooltip="Flaaffy" display="http://en.wikipedia.org/wiki/Flaaffy"/>
    <hyperlink ref="A149" r:id="rId98" tooltip="Flareon" display="http://en.wikipedia.org/wiki/Flareon"/>
    <hyperlink ref="A150" r:id="rId99" tooltip="Floatzel" display="http://en.wikipedia.org/wiki/Floatzel"/>
    <hyperlink ref="A154" r:id="rId100" tooltip="Furret" display="http://en.wikipedia.org/wiki/Furret"/>
    <hyperlink ref="A155" r:id="rId101" tooltip="Gabite" display="http://en.wikipedia.org/wiki/Gabite"/>
    <hyperlink ref="A158" r:id="rId102" tooltip="Gardevoir" display="http://en.wikipedia.org/wiki/Gardevoir"/>
    <hyperlink ref="A159" r:id="rId103" tooltip="Gastly" display="http://en.wikipedia.org/wiki/Gastly"/>
    <hyperlink ref="A160" r:id="rId104" tooltip="Gastrodon" display="http://en.wikipedia.org/wiki/Gastrodon"/>
    <hyperlink ref="A162" r:id="rId105" tooltip="Geodude" display="http://en.wikipedia.org/wiki/Geodude"/>
    <hyperlink ref="A163" r:id="rId106" tooltip="Gible" display="http://en.wikipedia.org/wiki/Gible"/>
    <hyperlink ref="A164" r:id="rId107" tooltip="Girafarig" display="http://en.wikipedia.org/wiki/Girafarig"/>
    <hyperlink ref="A165" r:id="rId108" tooltip="Giratina" display="http://en.wikipedia.org/wiki/Giratina"/>
    <hyperlink ref="A166" r:id="rId109" tooltip="Glaceon" display="http://en.wikipedia.org/wiki/Glaceon"/>
    <hyperlink ref="A167" r:id="rId110" tooltip="Glalie" display="http://en.wikipedia.org/wiki/Glalie"/>
    <hyperlink ref="A168" r:id="rId111" tooltip="Glameow" display="http://en.wikipedia.org/wiki/Glameow"/>
    <hyperlink ref="A169" r:id="rId112" tooltip="Gligar" display="http://en.wikipedia.org/wiki/Gligar"/>
    <hyperlink ref="A172" r:id="rId113" tooltip="Gloom (Pokémon)" display="http://en.wikipedia.org/wiki/Gloom_(Pok%C3%A9mon)"/>
    <hyperlink ref="A173" r:id="rId114" tooltip="Golbat" display="http://en.wikipedia.org/wiki/Golbat"/>
    <hyperlink ref="A174" r:id="rId115" tooltip="Goldeen" display="http://en.wikipedia.org/wiki/Goldeen"/>
    <hyperlink ref="A175" r:id="rId116" tooltip="Golduck" display="http://en.wikipedia.org/wiki/Golduck"/>
    <hyperlink ref="A176" r:id="rId117" tooltip="Golem (Pokémon)" display="http://en.wikipedia.org/wiki/Golem_(Pok%C3%A9mon)"/>
    <hyperlink ref="A177" r:id="rId118" tooltip="Gorebyss" display="http://en.wikipedia.org/wiki/Gorebyss"/>
    <hyperlink ref="A178" r:id="rId119" tooltip="Granbull" display="http://en.wikipedia.org/wiki/Granbull"/>
    <hyperlink ref="A179" r:id="rId120" tooltip="Graveler" display="http://en.wikipedia.org/wiki/Graveler"/>
    <hyperlink ref="A180" r:id="rId121" tooltip="Grimer" display="http://en.wikipedia.org/wiki/Grimer"/>
    <hyperlink ref="A181" r:id="rId122" tooltip="Grotle" display="http://en.wikipedia.org/wiki/Grotle"/>
    <hyperlink ref="A183" r:id="rId123" tooltip="Grovyle" display="http://en.wikipedia.org/wiki/Grovyle"/>
    <hyperlink ref="A184" r:id="rId124" tooltip="Growlithe" display="http://en.wikipedia.org/wiki/Growlithe"/>
    <hyperlink ref="A185" r:id="rId125" tooltip="Grumpig" display="http://en.wikipedia.org/wiki/Grumpig"/>
    <hyperlink ref="A186" r:id="rId126" tooltip="Gulpin" display="http://en.wikipedia.org/wiki/Gulpin"/>
    <hyperlink ref="A188" r:id="rId127" tooltip="Happiny" display="http://en.wikipedia.org/wiki/Happiny"/>
    <hyperlink ref="A191" r:id="rId128" tooltip="Haunter" display="http://en.wikipedia.org/wiki/Haunter"/>
    <hyperlink ref="A194" r:id="rId129" tooltip="Heracross" display="http://en.wikipedia.org/wiki/Heracross"/>
    <hyperlink ref="A195" r:id="rId130" tooltip="Hippopotas" display="http://en.wikipedia.org/wiki/Hippopotas"/>
    <hyperlink ref="A197" r:id="rId131" tooltip="Hitmonchan" display="http://en.wikipedia.org/wiki/Hitmonchan"/>
    <hyperlink ref="A202" r:id="rId132" tooltip="Ho-Oh" display="http://en.wikipedia.org/wiki/Ho-Oh"/>
    <hyperlink ref="A205" r:id="rId133" tooltip="Hoothoot" display="http://en.wikipedia.org/wiki/Hoothoot"/>
    <hyperlink ref="A206" r:id="rId134" tooltip="Hoppip" display="http://en.wikipedia.org/wiki/Hoppip"/>
    <hyperlink ref="A207" r:id="rId135" tooltip="Horsea" display="http://en.wikipedia.org/wiki/Horsea"/>
    <hyperlink ref="A210" r:id="rId136" tooltip="Houndour" display="http://en.wikipedia.org/wiki/Houndour"/>
    <hyperlink ref="A211" r:id="rId137" tooltip="Huntail" display="http://en.wikipedia.org/wiki/Huntail"/>
    <hyperlink ref="A212" r:id="rId138" tooltip="Hypno" display="http://en.wikipedia.org/wiki/Hypno"/>
    <hyperlink ref="A213" r:id="rId139" tooltip="Igglybuff" display="http://en.wikipedia.org/wiki/Igglybuff"/>
    <hyperlink ref="A214" r:id="rId140" tooltip="Illumise" display="http://en.wikipedia.org/wiki/Illumise"/>
    <hyperlink ref="A216" r:id="rId141" tooltip="Ivysaur" display="http://en.wikipedia.org/wiki/Ivysaur"/>
    <hyperlink ref="A217" r:id="rId142" tooltip="Jigglypuff" display="http://en.wikipedia.org/wiki/Jigglypuff"/>
    <hyperlink ref="A220" r:id="rId143" tooltip="Jumpluff" display="http://en.wikipedia.org/wiki/Jumpluff"/>
    <hyperlink ref="A221" r:id="rId144" tooltip="Jynx" display="http://en.wikipedia.org/wiki/Jynx"/>
    <hyperlink ref="A222" r:id="rId145" tooltip="Kabuto (Pokémon)" display="http://en.wikipedia.org/wiki/Kabuto_(Pok%C3%A9mon)"/>
    <hyperlink ref="A225" r:id="rId146" tooltip="Kadabra" display="http://en.wikipedia.org/wiki/Kadabra"/>
    <hyperlink ref="A226" r:id="rId147" tooltip="Kakuna" display="http://en.wikipedia.org/wiki/Kakuna"/>
    <hyperlink ref="A227" r:id="rId148" tooltip="Kangaskhan" display="http://en.wikipedia.org/wiki/Kangaskhan"/>
    <hyperlink ref="A228" r:id="rId149" tooltip="Kecleon" display="http://en.wikipedia.org/wiki/Kecleon"/>
    <hyperlink ref="A231" r:id="rId150" tooltip="Kingler" display="http://en.wikipedia.org/wiki/Kingler"/>
    <hyperlink ref="A232" r:id="rId151" tooltip="Kirlia" display="http://en.wikipedia.org/wiki/Kirlia"/>
    <hyperlink ref="A233" r:id="rId152" tooltip="Koffing" display="http://en.wikipedia.org/wiki/Koffing"/>
    <hyperlink ref="A234" r:id="rId153" tooltip="Krabby" display="http://en.wikipedia.org/wiki/Krabby"/>
    <hyperlink ref="A235" r:id="rId154" tooltip="Kricketot" display="http://en.wikipedia.org/wiki/Kricketot"/>
    <hyperlink ref="A236" r:id="rId155" tooltip="Kricketune" display="http://en.wikipedia.org/wiki/Kricketune"/>
    <hyperlink ref="A238" r:id="rId156" tooltip="Lairon" display="http://en.wikipedia.org/wiki/Lairon"/>
    <hyperlink ref="A241" r:id="rId157" tooltip="Lapras" display="http://en.wikipedia.org/wiki/Lapras"/>
    <hyperlink ref="A242" r:id="rId158" tooltip="Larvitar" display="http://en.wikipedia.org/wiki/Larvitar"/>
    <hyperlink ref="A244" r:id="rId159" tooltip="Latios" display="http://en.wikipedia.org/wiki/Latios"/>
    <hyperlink ref="A246" r:id="rId160" tooltip="Ledian" display="http://en.wikipedia.org/wiki/Ledian"/>
    <hyperlink ref="A247" r:id="rId161" tooltip="Ledyba" display="http://en.wikipedia.org/wiki/Ledyba"/>
    <hyperlink ref="A248" r:id="rId162" tooltip="Lickilicky" display="http://en.wikipedia.org/wiki/Lickilicky"/>
    <hyperlink ref="A249" r:id="rId163" tooltip="Lickitung" display="http://en.wikipedia.org/wiki/Lickitung"/>
    <hyperlink ref="A250" r:id="rId164" tooltip="Lileep" display="http://en.wikipedia.org/wiki/Lileep"/>
    <hyperlink ref="A251" r:id="rId165" tooltip="Linoone" display="http://en.wikipedia.org/wiki/Linoone"/>
    <hyperlink ref="A252" r:id="rId166" tooltip="Lombre" display="http://en.wikipedia.org/wiki/Lombre"/>
    <hyperlink ref="A253" r:id="rId167" tooltip="Lopunny" display="http://en.wikipedia.org/wiki/Lopunny"/>
    <hyperlink ref="A254" r:id="rId168" tooltip="Lotad" display="http://en.wikipedia.org/wiki/Lotad"/>
    <hyperlink ref="A255" r:id="rId169" tooltip="Loudred" display="http://en.wikipedia.org/wiki/Loudred"/>
    <hyperlink ref="A260" r:id="rId170" tooltip="Lugia" display="http://en.wikipedia.org/wiki/Lugia"/>
    <hyperlink ref="A261" r:id="rId171" tooltip="Lumineon" display="http://en.wikipedia.org/wiki/Lumineon"/>
    <hyperlink ref="A262" r:id="rId172" tooltip="Lunatone" display="http://en.wikipedia.org/wiki/Lunatone"/>
    <hyperlink ref="A263" r:id="rId173" tooltip="Luvdisc" display="http://en.wikipedia.org/wiki/Luvdisc"/>
    <hyperlink ref="A264" r:id="rId174" tooltip="Luxio" display="http://en.wikipedia.org/wiki/Luxio"/>
    <hyperlink ref="A265" r:id="rId175" tooltip="Luxray" display="http://en.wikipedia.org/wiki/Luxray"/>
    <hyperlink ref="A268" r:id="rId176" tooltip="Machoke" display="http://en.wikipedia.org/wiki/Machoke"/>
    <hyperlink ref="A269" r:id="rId177" tooltip="Machop" display="http://en.wikipedia.org/wiki/Machop"/>
    <hyperlink ref="A270" r:id="rId178" tooltip="Magby" display="http://en.wikipedia.org/wiki/Magby"/>
    <hyperlink ref="A271" r:id="rId179" tooltip="Magcargo" display="http://en.wikipedia.org/wiki/Magcargo"/>
    <hyperlink ref="A272" r:id="rId180" tooltip="Magikarp" display="http://en.wikipedia.org/wiki/Magikarp"/>
    <hyperlink ref="A273" r:id="rId181" tooltip="Magmar" display="http://en.wikipedia.org/wiki/Magmar"/>
    <hyperlink ref="A274" r:id="rId182" tooltip="Magmortar" display="http://en.wikipedia.org/wiki/Magmortar"/>
    <hyperlink ref="A275" r:id="rId183" tooltip="Magnemite" display="http://en.wikipedia.org/wiki/Magnemite"/>
    <hyperlink ref="A276" r:id="rId184" tooltip="Magneton" display="http://en.wikipedia.org/wiki/Magneton"/>
    <hyperlink ref="A279" r:id="rId185" tooltip="Makuhita" display="http://en.wikipedia.org/wiki/Makuhita"/>
    <hyperlink ref="A282" r:id="rId186" tooltip="Manaphy" display="http://en.wikipedia.org/wiki/Manaphy"/>
    <hyperlink ref="A283" r:id="rId187" tooltip="Manectric" display="http://en.wikipedia.org/wiki/Manectric"/>
    <hyperlink ref="A284" r:id="rId188" tooltip="Mankey" display="http://en.wikipedia.org/wiki/Mankey"/>
    <hyperlink ref="A285" r:id="rId189" tooltip="Mantine" display="http://en.wikipedia.org/wiki/Mantine"/>
    <hyperlink ref="A286" r:id="rId190" tooltip="Mantyke" display="http://en.wikipedia.org/wiki/Mantyke"/>
    <hyperlink ref="A287" r:id="rId191" tooltip="Mareep" display="http://en.wikipedia.org/wiki/Mareep"/>
    <hyperlink ref="A288" r:id="rId192" tooltip="Marill" display="http://en.wikipedia.org/wiki/Marill"/>
    <hyperlink ref="A289" r:id="rId193" tooltip="Marowak" display="http://en.wikipedia.org/wiki/Marowak"/>
    <hyperlink ref="A290" r:id="rId194" tooltip="Marshtomp" display="http://en.wikipedia.org/wiki/Marshtomp"/>
    <hyperlink ref="A291" r:id="rId195" tooltip="Masquerain" display="http://en.wikipedia.org/wiki/Masquerain"/>
    <hyperlink ref="A292" r:id="rId196" tooltip="Mawile" display="http://en.wikipedia.org/wiki/Mawile"/>
    <hyperlink ref="A293" r:id="rId197" tooltip="Medicham" display="http://en.wikipedia.org/wiki/Medicham"/>
    <hyperlink ref="A294" r:id="rId198" tooltip="Meditite" display="http://en.wikipedia.org/wiki/Meditite"/>
    <hyperlink ref="A295" r:id="rId199" tooltip="Meganium" display="http://en.wikipedia.org/wiki/Meganium"/>
    <hyperlink ref="A296" r:id="rId200" tooltip="Meowth" display="http://en.wikipedia.org/wiki/Meowth"/>
    <hyperlink ref="A299" r:id="rId201" tooltip="Metang" display="http://en.wikipedia.org/wiki/Metang"/>
    <hyperlink ref="A300" r:id="rId202" tooltip="Metapod" display="http://en.wikipedia.org/wiki/Metapod"/>
    <hyperlink ref="A301" r:id="rId203" tooltip="Mewtwo" display="http://en.wikipedia.org/wiki/Mewtwo"/>
    <hyperlink ref="A302" r:id="rId204" tooltip="Mew (Pokémon)" display="http://en.wikipedia.org/wiki/Mew_(Pok%C3%A9mon)"/>
    <hyperlink ref="A303" r:id="rId205" tooltip="Mightyena" display="http://en.wikipedia.org/wiki/Mightyena"/>
    <hyperlink ref="A305" r:id="rId206" tooltip="Miltank" display="http://en.wikipedia.org/wiki/Miltank"/>
    <hyperlink ref="A306" r:id="rId207" tooltip="Mime Jr." display="http://en.wikipedia.org/wiki/Mime_Jr."/>
    <hyperlink ref="A307" r:id="rId208" tooltip="Minun" display="http://en.wikipedia.org/wiki/Minun"/>
    <hyperlink ref="A308" r:id="rId209" tooltip="Misdreavus" display="http://en.wikipedia.org/wiki/Misdreavus"/>
    <hyperlink ref="A311" r:id="rId210" tooltip="Monferno" display="http://en.wikipedia.org/wiki/Monferno"/>
    <hyperlink ref="A312" r:id="rId211" tooltip="Mothim" display="http://en.wikipedia.org/wiki/Mothim"/>
    <hyperlink ref="A313" r:id="rId212" tooltip="Mr. Mime" display="http://en.wikipedia.org/wiki/Mr._Mime"/>
    <hyperlink ref="A314" r:id="rId213" tooltip="Mudkip" display="http://en.wikipedia.org/wiki/Mudkip"/>
    <hyperlink ref="A315" r:id="rId214" tooltip="Muk" display="http://en.wikipedia.org/wiki/Muk"/>
    <hyperlink ref="A316" r:id="rId215" tooltip="Munchlax" display="http://en.wikipedia.org/wiki/Munchlax"/>
    <hyperlink ref="A317" r:id="rId216" tooltip="Murkrow" display="http://en.wikipedia.org/wiki/Murkrow"/>
    <hyperlink ref="A318" r:id="rId217" tooltip="Natu" display="http://en.wikipedia.org/wiki/Natu"/>
    <hyperlink ref="A323" r:id="rId218" tooltip="Nidoran♀" display="http://en.wikipedia.org/wiki/Nidoran%E2%99%80"/>
    <hyperlink ref="A324" r:id="rId219" tooltip="Nidoran♂" display="http://en.wikipedia.org/wiki/Nidoran%E2%99%82"/>
    <hyperlink ref="A325" r:id="rId220" tooltip="Nidorina" display="http://en.wikipedia.org/wiki/Nidorina"/>
    <hyperlink ref="A326" r:id="rId221" tooltip="Nidorino" display="http://en.wikipedia.org/wiki/Nidorino"/>
    <hyperlink ref="A327" r:id="rId222" tooltip="Nincada" display="http://en.wikipedia.org/wiki/Nincada"/>
    <hyperlink ref="A328" r:id="rId223" tooltip="Ninetales" display="http://en.wikipedia.org/wiki/Ninetales"/>
    <hyperlink ref="A330" r:id="rId224" tooltip="Noctowl" display="http://en.wikipedia.org/wiki/Noctowl"/>
    <hyperlink ref="A331" r:id="rId225" tooltip="Nosepass" display="http://en.wikipedia.org/wiki/Nosepass"/>
    <hyperlink ref="A332" r:id="rId226" tooltip="Numel" display="http://en.wikipedia.org/wiki/Numel"/>
    <hyperlink ref="A333" r:id="rId227" tooltip="Nuzleaf" display="http://en.wikipedia.org/wiki/Nuzleaf"/>
    <hyperlink ref="A334" r:id="rId228" tooltip="Octillery" display="http://en.wikipedia.org/wiki/Octillery"/>
    <hyperlink ref="A335" r:id="rId229" tooltip="Oddish" display="http://en.wikipedia.org/wiki/Oddish"/>
    <hyperlink ref="A336" r:id="rId230" tooltip="Omanyte" display="http://en.wikipedia.org/wiki/Omanyte"/>
    <hyperlink ref="A339" r:id="rId231" location="Onix" tooltip="List of Pokémon (81–100)" display="http://en.wikipedia.org/wiki/List_of_Pok%C3%A9mon_(81%E2%80%93100) - Onix"/>
    <hyperlink ref="A340" r:id="rId232" tooltip="Pachirisu" display="http://en.wikipedia.org/wiki/Pachirisu"/>
    <hyperlink ref="A341" r:id="rId233" tooltip="Palkia" display="http://en.wikipedia.org/wiki/Palkia"/>
    <hyperlink ref="A342" r:id="rId234" tooltip="Paras (Pokémon)" display="http://en.wikipedia.org/wiki/Paras_(Pok%C3%A9mon)"/>
    <hyperlink ref="A343" r:id="rId235" tooltip="Parasect" display="http://en.wikipedia.org/wiki/Parasect"/>
    <hyperlink ref="A344" r:id="rId236" tooltip="Pelipper" display="http://en.wikipedia.org/wiki/Pelipper"/>
    <hyperlink ref="A345" r:id="rId237" tooltip="Persian (Pokémon)" display="http://en.wikipedia.org/wiki/Persian_(Pok%C3%A9mon)"/>
    <hyperlink ref="A346" r:id="rId238" tooltip="Phanpy" display="http://en.wikipedia.org/wiki/Phanpy"/>
    <hyperlink ref="A347" r:id="rId239" tooltip="Phione" display="http://en.wikipedia.org/wiki/Phione"/>
    <hyperlink ref="A348" r:id="rId240" tooltip="Pichu" display="http://en.wikipedia.org/wiki/Pichu"/>
    <hyperlink ref="A349" r:id="rId241" tooltip="Pidgeot" display="http://en.wikipedia.org/wiki/Pidgeot"/>
    <hyperlink ref="A350" r:id="rId242" tooltip="Pidgeotto" display="http://en.wikipedia.org/wiki/Pidgeotto"/>
    <hyperlink ref="A351" r:id="rId243" tooltip="Pidgey" display="http://en.wikipedia.org/wiki/Pidgey"/>
    <hyperlink ref="A352" r:id="rId244" tooltip="Pikachu" display="http://en.wikipedia.org/wiki/Pikachu"/>
    <hyperlink ref="A353" r:id="rId245" tooltip="Piloswine" display="http://en.wikipedia.org/wiki/Piloswine"/>
    <hyperlink ref="A354" r:id="rId246" tooltip="Pineco" display="http://en.wikipedia.org/wiki/Pineco"/>
    <hyperlink ref="A355" r:id="rId247" tooltip="Pinsir" display="http://en.wikipedia.org/wiki/Pinsir"/>
    <hyperlink ref="A356" r:id="rId248" tooltip="Piplup" display="http://en.wikipedia.org/wiki/Piplup"/>
    <hyperlink ref="A357" r:id="rId249" tooltip="Plusle" display="http://en.wikipedia.org/wiki/Plusle"/>
    <hyperlink ref="A358" r:id="rId250" tooltip="Politoed" display="http://en.wikipedia.org/wiki/Politoed"/>
    <hyperlink ref="A359" r:id="rId251" tooltip="Poliwag" display="http://en.wikipedia.org/wiki/Poliwag"/>
    <hyperlink ref="A360" r:id="rId252" tooltip="Poliwhirl" display="http://en.wikipedia.org/wiki/Poliwhirl"/>
    <hyperlink ref="A363" r:id="rId253" tooltip="Ponyta" display="http://en.wikipedia.org/wiki/Ponyta"/>
    <hyperlink ref="A364" r:id="rId254" tooltip="Poochyena" display="http://en.wikipedia.org/wiki/Poochyena"/>
    <hyperlink ref="A365" r:id="rId255" tooltip="Porygon" display="http://en.wikipedia.org/wiki/Porygon"/>
    <hyperlink ref="A368" r:id="rId256" tooltip="Porygon2" display="http://en.wikipedia.org/wiki/Porygon2"/>
    <hyperlink ref="A369" r:id="rId257" tooltip="Primeape" display="http://en.wikipedia.org/wiki/Primeape"/>
    <hyperlink ref="A370" r:id="rId258" tooltip="Prinplup" display="http://en.wikipedia.org/wiki/Prinplup"/>
    <hyperlink ref="A371" r:id="rId259" tooltip="Probopass" display="http://en.wikipedia.org/wiki/Probopass"/>
    <hyperlink ref="A372" r:id="rId260" tooltip="Psyduck" display="http://en.wikipedia.org/wiki/Psyduck"/>
    <hyperlink ref="A373" r:id="rId261" tooltip="Pupitar" display="http://en.wikipedia.org/wiki/Pupitar"/>
    <hyperlink ref="A374" r:id="rId262" tooltip="Purugly" display="http://en.wikipedia.org/wiki/Purugly"/>
    <hyperlink ref="A375" r:id="rId263" tooltip="Quagsire" display="http://en.wikipedia.org/wiki/Quagsire"/>
    <hyperlink ref="A376" r:id="rId264" tooltip="Quilava" display="http://en.wikipedia.org/wiki/Quilava"/>
    <hyperlink ref="A379" r:id="rId265" tooltip="Raichu" display="http://en.wikipedia.org/wiki/Raichu"/>
    <hyperlink ref="A381" r:id="rId266" tooltip="Ralts" display="http://en.wikipedia.org/wiki/Ralts"/>
    <hyperlink ref="A382" r:id="rId267" tooltip="Rampardos" display="http://en.wikipedia.org/wiki/Rampardos"/>
    <hyperlink ref="A383" r:id="rId268" tooltip="Rapidash" display="http://en.wikipedia.org/wiki/Rapidash"/>
    <hyperlink ref="A384" r:id="rId269" tooltip="Raticate" display="http://en.wikipedia.org/wiki/Raticate"/>
    <hyperlink ref="A385" r:id="rId270" tooltip="Rattata" display="http://en.wikipedia.org/wiki/Rattata"/>
    <hyperlink ref="A386" r:id="rId271" tooltip="Rayquaza" display="http://en.wikipedia.org/wiki/Rayquaza"/>
    <hyperlink ref="A387" r:id="rId272" tooltip="Regice" display="http://en.wikipedia.org/wiki/Regice"/>
    <hyperlink ref="A388" r:id="rId273" tooltip="Regigigas" display="http://en.wikipedia.org/wiki/Regigigas"/>
    <hyperlink ref="A391" r:id="rId274" tooltip="Relicanth" display="http://en.wikipedia.org/wiki/Relicanth"/>
    <hyperlink ref="A392" r:id="rId275" tooltip="Remoraid" display="http://en.wikipedia.org/wiki/Remoraid"/>
    <hyperlink ref="A393" r:id="rId276" tooltip="Rhydon" display="http://en.wikipedia.org/wiki/Rhydon"/>
    <hyperlink ref="A394" r:id="rId277" tooltip="Rhyhorn" display="http://en.wikipedia.org/wiki/Rhyhorn"/>
    <hyperlink ref="A397" r:id="rId278" tooltip="Riolu" display="http://en.wikipedia.org/wiki/Riolu"/>
    <hyperlink ref="A398" r:id="rId279" tooltip="Roselia" display="http://en.wikipedia.org/wiki/Roselia"/>
    <hyperlink ref="A407" r:id="rId280" tooltip="Sableye" display="http://en.wikipedia.org/wiki/Sableye"/>
    <hyperlink ref="A409" r:id="rId281" tooltip="Sandshrew" display="http://en.wikipedia.org/wiki/Sandshrew"/>
    <hyperlink ref="A410" r:id="rId282" tooltip="Sandslash" display="http://en.wikipedia.org/wiki/Sandslash"/>
    <hyperlink ref="A416" r:id="rId283" tooltip="Seadra" display="http://en.wikipedia.org/wiki/Seadra"/>
    <hyperlink ref="A417" r:id="rId284" tooltip="Seaking (Pokémon)" display="http://en.wikipedia.org/wiki/Seaking_(Pok%C3%A9mon)"/>
    <hyperlink ref="A418" r:id="rId285" tooltip="Sealeo" display="http://en.wikipedia.org/wiki/Sealeo"/>
    <hyperlink ref="A419" r:id="rId286" tooltip="Seedot" display="http://en.wikipedia.org/wiki/Seedot"/>
    <hyperlink ref="A420" r:id="rId287" tooltip="Seel (Pokémon)" display="http://en.wikipedia.org/wiki/Seel_(Pok%C3%A9mon)"/>
    <hyperlink ref="A421" r:id="rId288" tooltip="Sentret" display="http://en.wikipedia.org/wiki/Sentret"/>
    <hyperlink ref="A422" r:id="rId289" tooltip="Seviper" display="http://en.wikipedia.org/wiki/Seviper"/>
    <hyperlink ref="A423" r:id="rId290" tooltip="Sharpedo" display="http://en.wikipedia.org/wiki/Sharpedo"/>
    <hyperlink ref="A427" r:id="rId291" tooltip="Shedinja" display="http://en.wikipedia.org/wiki/Shedinja"/>
    <hyperlink ref="A428" r:id="rId292" tooltip="Shelgon" display="http://en.wikipedia.org/wiki/Shelgon"/>
    <hyperlink ref="A429" r:id="rId293" tooltip="Shellder" display="http://en.wikipedia.org/wiki/Shellder"/>
    <hyperlink ref="A430" r:id="rId294" tooltip="Shellos" display="http://en.wikipedia.org/wiki/Shellos"/>
    <hyperlink ref="A431" r:id="rId295" tooltip="Shieldon" display="http://en.wikipedia.org/wiki/Shieldon"/>
    <hyperlink ref="A432" r:id="rId296" tooltip="Shiftry" display="http://en.wikipedia.org/wiki/Shiftry"/>
    <hyperlink ref="A433" r:id="rId297" tooltip="Shinx" display="http://en.wikipedia.org/wiki/Shinx"/>
    <hyperlink ref="A434" r:id="rId298" tooltip="Shroomish" display="http://en.wikipedia.org/wiki/Shroomish"/>
    <hyperlink ref="A435" r:id="rId299" tooltip="Shuckle" display="http://en.wikipedia.org/wiki/Shuckle"/>
    <hyperlink ref="A436" r:id="rId300" tooltip="Shuppet" display="http://en.wikipedia.org/wiki/Shuppet"/>
    <hyperlink ref="A437" r:id="rId301" tooltip="Silcoon" display="http://en.wikipedia.org/wiki/Silcoon"/>
    <hyperlink ref="A440" r:id="rId302" tooltip="Skiploom" display="http://en.wikipedia.org/wiki/Skiploom"/>
    <hyperlink ref="A441" r:id="rId303" tooltip="Skitty" display="http://en.wikipedia.org/wiki/Skitty"/>
    <hyperlink ref="A442" r:id="rId304" tooltip="Skorupi" display="http://en.wikipedia.org/wiki/Skorupi"/>
    <hyperlink ref="A443" r:id="rId305" tooltip="Skuntank" display="http://en.wikipedia.org/wiki/Skuntank"/>
    <hyperlink ref="A444" r:id="rId306" tooltip="Slaking" display="http://en.wikipedia.org/wiki/Slaking"/>
    <hyperlink ref="A445" r:id="rId307" tooltip="Slakoth" display="http://en.wikipedia.org/wiki/Slakoth"/>
    <hyperlink ref="A448" r:id="rId308" tooltip="Slowking" display="http://en.wikipedia.org/wiki/Slowking"/>
    <hyperlink ref="A449" r:id="rId309" tooltip="Slowpoke (Pokémon)" display="http://en.wikipedia.org/wiki/Slowpoke_(Pok%C3%A9mon)"/>
    <hyperlink ref="A450" r:id="rId310" tooltip="Slugma" display="http://en.wikipedia.org/wiki/Slugma"/>
    <hyperlink ref="A453" r:id="rId311" tooltip="Smoochum" display="http://en.wikipedia.org/wiki/Smoochum"/>
    <hyperlink ref="A454" r:id="rId312" tooltip="Sneasel" display="http://en.wikipedia.org/wiki/Sneasel"/>
    <hyperlink ref="A457" r:id="rId313" tooltip="Snorunt" display="http://en.wikipedia.org/wiki/Snorunt"/>
    <hyperlink ref="A458" r:id="rId314" tooltip="Snover (Pokémon)" display="http://en.wikipedia.org/wiki/Snover_(Pok%C3%A9mon)"/>
    <hyperlink ref="A459" r:id="rId315" tooltip="Snubbull" display="http://en.wikipedia.org/wiki/Snubbull"/>
    <hyperlink ref="A460" r:id="rId316" tooltip="Solrock" display="http://en.wikipedia.org/wiki/Solrock"/>
    <hyperlink ref="A461" r:id="rId317" tooltip="Spearow" display="http://en.wikipedia.org/wiki/Spearow"/>
    <hyperlink ref="A462" r:id="rId318" tooltip="Spheal" display="http://en.wikipedia.org/wiki/Spheal"/>
    <hyperlink ref="A463" r:id="rId319" tooltip="Spinarak" display="http://en.wikipedia.org/wiki/Spinarak"/>
    <hyperlink ref="A464" r:id="rId320" tooltip="Spinda" display="http://en.wikipedia.org/wiki/Spinda"/>
    <hyperlink ref="A466" r:id="rId321" tooltip="Spoink" display="http://en.wikipedia.org/wiki/Spoink"/>
    <hyperlink ref="A467" r:id="rId322" tooltip="Squirtle" display="http://en.wikipedia.org/wiki/Squirtle"/>
    <hyperlink ref="A468" r:id="rId323" tooltip="Stantler" display="http://en.wikipedia.org/wiki/Stantler"/>
    <hyperlink ref="A470" r:id="rId324" tooltip="Staravia" display="http://en.wikipedia.org/wiki/Staravia"/>
    <hyperlink ref="A471" r:id="rId325" tooltip="Starly" display="http://en.wikipedia.org/wiki/Starly"/>
    <hyperlink ref="A474" r:id="rId326" tooltip="Staryu" display="http://en.wikipedia.org/wiki/Staryu"/>
    <hyperlink ref="A477" r:id="rId327" tooltip="Stunky" display="http://en.wikipedia.org/wiki/Stunky"/>
    <hyperlink ref="A478" r:id="rId328" tooltip="Sudowoodo" display="http://en.wikipedia.org/wiki/Sudowoodo"/>
    <hyperlink ref="A480" r:id="rId329" tooltip="Sunflora" display="http://en.wikipedia.org/wiki/Sunflora"/>
    <hyperlink ref="A481" r:id="rId330" tooltip="Sunkern" display="http://en.wikipedia.org/wiki/Sunkern"/>
    <hyperlink ref="A482" r:id="rId331" tooltip="Surskit" display="http://en.wikipedia.org/wiki/Surskit"/>
    <hyperlink ref="A483" r:id="rId332" tooltip="Swablu" display="http://en.wikipedia.org/wiki/Swablu"/>
    <hyperlink ref="A484" r:id="rId333" tooltip="Swalot" display="http://en.wikipedia.org/wiki/Swalot"/>
    <hyperlink ref="A487" r:id="rId334" tooltip="Swinub" display="http://en.wikipedia.org/wiki/Swinub"/>
    <hyperlink ref="A488" r:id="rId335" tooltip="Taillow" display="http://en.wikipedia.org/wiki/Taillow"/>
    <hyperlink ref="A489" r:id="rId336" tooltip="Tangela" display="http://en.wikipedia.org/wiki/Tangela"/>
    <hyperlink ref="A492" r:id="rId337" tooltip="Tauros" display="http://en.wikipedia.org/wiki/Tauros"/>
    <hyperlink ref="A493" r:id="rId338" tooltip="Teddiursa" display="http://en.wikipedia.org/wiki/Teddiursa"/>
    <hyperlink ref="A494" r:id="rId339" tooltip="Tentacool" display="http://en.wikipedia.org/wiki/Tentacool"/>
    <hyperlink ref="A499" r:id="rId340" tooltip="Togepi" display="http://en.wikipedia.org/wiki/Togepi"/>
    <hyperlink ref="A500" r:id="rId341" tooltip="Togetic" display="http://en.wikipedia.org/wiki/Togetic"/>
    <hyperlink ref="A501" r:id="rId342" tooltip="Torchic" display="http://en.wikipedia.org/wiki/Torchic"/>
    <hyperlink ref="A502" r:id="rId343" tooltip="Torkoal" display="http://en.wikipedia.org/wiki/Torkoal"/>
    <hyperlink ref="A504" r:id="rId344" tooltip="Totodile" display="http://en.wikipedia.org/wiki/Totodile"/>
    <hyperlink ref="A507" r:id="rId345" tooltip="Trapinch" display="http://en.wikipedia.org/wiki/Trapinch"/>
    <hyperlink ref="A508" r:id="rId346" tooltip="Treecko" display="http://en.wikipedia.org/wiki/Treecko"/>
    <hyperlink ref="A509" r:id="rId347" tooltip="Tropius" display="http://en.wikipedia.org/wiki/Tropius"/>
    <hyperlink ref="A510" r:id="rId348" tooltip="Turtwig" display="http://en.wikipedia.org/wiki/Turtwig"/>
    <hyperlink ref="A511" r:id="rId349" tooltip="Typhlosion" display="http://en.wikipedia.org/wiki/Typhlosion"/>
    <hyperlink ref="A513" r:id="rId350" tooltip="Tyrogue" display="http://en.wikipedia.org/wiki/Tyrogue"/>
    <hyperlink ref="A515" r:id="rId351" tooltip="Unown" display="http://en.wikipedia.org/wiki/Unown"/>
    <hyperlink ref="A516" r:id="rId352" tooltip="Ursaring" display="http://en.wikipedia.org/wiki/Ursaring"/>
    <hyperlink ref="A519" r:id="rId353" tooltip="Venomoth" display="http://en.wikipedia.org/wiki/Venomoth"/>
    <hyperlink ref="A520" r:id="rId354" tooltip="Venonat" display="http://en.wikipedia.org/wiki/Venonat"/>
    <hyperlink ref="A522" r:id="rId355" tooltip="Vespiquen" display="http://en.wikipedia.org/wiki/Vespiquen"/>
    <hyperlink ref="A523" r:id="rId356" tooltip="Vibrava" display="http://en.wikipedia.org/wiki/Vibrava"/>
    <hyperlink ref="A524" r:id="rId357" tooltip="Victreebel" display="http://en.wikipedia.org/wiki/Victreebel"/>
    <hyperlink ref="A525" r:id="rId358" tooltip="Vigoroth" display="http://en.wikipedia.org/wiki/Vigoroth"/>
    <hyperlink ref="A526" r:id="rId359" tooltip="Vileplume" display="http://en.wikipedia.org/wiki/Vileplume"/>
    <hyperlink ref="A527" r:id="rId360" tooltip="Volbeat" display="http://en.wikipedia.org/wiki/Volbeat"/>
    <hyperlink ref="A528" r:id="rId361" tooltip="Voltorb" display="http://en.wikipedia.org/wiki/Voltorb"/>
    <hyperlink ref="A529" r:id="rId362" tooltip="Vulpix" display="http://en.wikipedia.org/wiki/Vulpix"/>
    <hyperlink ref="A530" r:id="rId363" tooltip="Wailmer" display="http://en.wikipedia.org/wiki/Wailmer"/>
    <hyperlink ref="A531" r:id="rId364" tooltip="Wailord" display="http://en.wikipedia.org/wiki/Wailord"/>
    <hyperlink ref="A534" r:id="rId365" tooltip="Wartortle" display="http://en.wikipedia.org/wiki/Wartortle"/>
    <hyperlink ref="A536" r:id="rId366" tooltip="Weedle" display="http://en.wikipedia.org/wiki/Weedle"/>
    <hyperlink ref="A537" r:id="rId367" tooltip="Weepinbell" display="http://en.wikipedia.org/wiki/Weepinbell"/>
    <hyperlink ref="A539" r:id="rId368" tooltip="Whiscash" display="http://en.wikipedia.org/wiki/Whiscash"/>
    <hyperlink ref="A540" r:id="rId369" tooltip="Whismur" display="http://en.wikipedia.org/wiki/Whismur"/>
    <hyperlink ref="A541" r:id="rId370" tooltip="Wigglytuff" display="http://en.wikipedia.org/wiki/Wigglytuff"/>
    <hyperlink ref="A542" r:id="rId371" tooltip="Wingull" display="http://en.wikipedia.org/wiki/Wingull"/>
    <hyperlink ref="A543" r:id="rId372" tooltip="Wobbuffet" display="http://en.wikipedia.org/wiki/Wobbuffet"/>
    <hyperlink ref="A544" r:id="rId373" tooltip="Wooper" display="http://en.wikipedia.org/wiki/Wooper"/>
    <hyperlink ref="A545" r:id="rId374" tooltip="Wormadam" display="http://en.wikipedia.org/wiki/Wormadam"/>
    <hyperlink ref="A547" r:id="rId375" tooltip="Wynaut" display="http://en.wikipedia.org/wiki/Wynaut"/>
    <hyperlink ref="A548" r:id="rId376" tooltip="Xatu" display="http://en.wikipedia.org/wiki/Xatu"/>
    <hyperlink ref="A549" r:id="rId377" tooltip="Yanma" display="http://en.wikipedia.org/wiki/Yanma"/>
    <hyperlink ref="A552" r:id="rId378" tooltip="Zangoose" display="http://en.wikipedia.org/wiki/Zangoose"/>
    <hyperlink ref="A554" r:id="rId379" tooltip="Zigzagoon" display="http://en.wikipedia.org/wiki/Zigzagoon"/>
    <hyperlink ref="A555" r:id="rId380" tooltip="Zubat (Pokémon)" display="http://en.wikipedia.org/wiki/Zubat_(Pok%C3%A9mon)"/>
    <hyperlink ref="A193" r:id="rId381" tooltip="Heracross" display="http://en.wikipedia.org/wiki/Heracross"/>
  </hyperlinks>
  <pageMargins left="0.7" right="0.7" top="0.75" bottom="0.75" header="0.3" footer="0.3"/>
  <pageSetup orientation="portrait" verticalDpi="0" r:id="rId38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4103"/>
  <sheetViews>
    <sheetView topLeftCell="A1559" workbookViewId="0">
      <selection activeCell="B4038" sqref="B4038:C4038"/>
    </sheetView>
  </sheetViews>
  <sheetFormatPr defaultRowHeight="15"/>
  <cols>
    <col min="4" max="4" width="9.140625" customWidth="1"/>
    <col min="6" max="6" width="9.140625" customWidth="1"/>
  </cols>
  <sheetData>
    <row r="1" spans="2:13" ht="15.75" thickBot="1"/>
    <row r="2" spans="2:13" ht="16.5" thickTop="1" thickBot="1">
      <c r="B2" s="457" t="s">
        <v>1653</v>
      </c>
      <c r="C2" s="458"/>
      <c r="D2" s="459" t="s">
        <v>1660</v>
      </c>
      <c r="E2" s="460"/>
      <c r="F2" s="460"/>
      <c r="G2" s="460"/>
      <c r="H2" s="460"/>
      <c r="I2" s="461"/>
      <c r="J2" s="68"/>
      <c r="K2" s="68"/>
      <c r="L2" s="68"/>
      <c r="M2" s="69"/>
    </row>
    <row r="3" spans="2:13" ht="15.75" thickTop="1">
      <c r="B3" s="75" t="s">
        <v>1669</v>
      </c>
      <c r="C3" s="83"/>
      <c r="D3" s="85" t="s">
        <v>1654</v>
      </c>
      <c r="E3" s="83" t="s">
        <v>1655</v>
      </c>
      <c r="F3" s="83" t="s">
        <v>1656</v>
      </c>
      <c r="G3" s="83" t="s">
        <v>1658</v>
      </c>
      <c r="H3" s="83" t="s">
        <v>1657</v>
      </c>
      <c r="I3" s="84" t="s">
        <v>1659</v>
      </c>
      <c r="J3" s="71"/>
      <c r="K3" s="71"/>
      <c r="L3" s="71"/>
      <c r="M3" s="74"/>
    </row>
    <row r="4" spans="2:13">
      <c r="B4" s="75" t="s">
        <v>1762</v>
      </c>
      <c r="C4" s="95"/>
      <c r="D4" s="96"/>
      <c r="E4" s="97"/>
      <c r="F4" s="97"/>
      <c r="G4" s="97"/>
      <c r="H4" s="97"/>
      <c r="I4" s="98"/>
      <c r="J4" s="71"/>
      <c r="K4" s="71"/>
      <c r="L4" s="71"/>
      <c r="M4" s="74"/>
    </row>
    <row r="5" spans="2:13">
      <c r="B5" s="75" t="s">
        <v>1667</v>
      </c>
      <c r="C5" s="95"/>
      <c r="D5" s="462" t="s">
        <v>1671</v>
      </c>
      <c r="E5" s="463"/>
      <c r="F5" s="463"/>
      <c r="G5" s="463"/>
      <c r="H5" s="463"/>
      <c r="I5" s="464"/>
      <c r="J5" s="71"/>
      <c r="K5" s="71"/>
      <c r="L5" s="71"/>
      <c r="M5" s="74"/>
    </row>
    <row r="6" spans="2:13">
      <c r="B6" s="75" t="s">
        <v>1668</v>
      </c>
      <c r="C6" s="108"/>
      <c r="D6" s="465" t="s">
        <v>1663</v>
      </c>
      <c r="E6" s="466"/>
      <c r="F6" s="466"/>
      <c r="G6" s="466" t="s">
        <v>1664</v>
      </c>
      <c r="H6" s="466"/>
      <c r="I6" s="467"/>
      <c r="J6" s="71"/>
      <c r="K6" s="71"/>
      <c r="L6" s="71"/>
      <c r="M6" s="74"/>
    </row>
    <row r="7" spans="2:13">
      <c r="B7" s="75" t="s">
        <v>1672</v>
      </c>
      <c r="C7" s="95"/>
      <c r="D7" s="72" t="s">
        <v>1665</v>
      </c>
      <c r="E7" s="71"/>
      <c r="F7" s="71"/>
      <c r="G7" s="73" t="s">
        <v>1665</v>
      </c>
      <c r="H7" s="71"/>
      <c r="I7" s="79"/>
      <c r="J7" s="71"/>
      <c r="K7" s="71"/>
      <c r="L7" s="71"/>
      <c r="M7" s="74"/>
    </row>
    <row r="8" spans="2:13">
      <c r="B8" s="75" t="s">
        <v>1661</v>
      </c>
      <c r="C8" s="95"/>
      <c r="D8" s="80" t="s">
        <v>1666</v>
      </c>
      <c r="E8" s="99"/>
      <c r="F8" s="77"/>
      <c r="G8" s="81" t="s">
        <v>1666</v>
      </c>
      <c r="H8" s="99"/>
      <c r="I8" s="78"/>
      <c r="J8" s="71"/>
      <c r="K8" s="71"/>
      <c r="L8" s="71"/>
      <c r="M8" s="74"/>
    </row>
    <row r="9" spans="2:13">
      <c r="B9" s="75" t="s">
        <v>1662</v>
      </c>
      <c r="C9" s="95"/>
      <c r="D9" s="462" t="s">
        <v>1670</v>
      </c>
      <c r="E9" s="463"/>
      <c r="F9" s="463"/>
      <c r="G9" s="463"/>
      <c r="H9" s="463"/>
      <c r="I9" s="464"/>
      <c r="J9" s="71"/>
      <c r="K9" s="71"/>
      <c r="L9" s="71"/>
      <c r="M9" s="74"/>
    </row>
    <row r="10" spans="2:13">
      <c r="B10" s="75" t="s">
        <v>1730</v>
      </c>
      <c r="C10" s="95"/>
      <c r="D10" s="465" t="s">
        <v>1663</v>
      </c>
      <c r="E10" s="466"/>
      <c r="F10" s="466"/>
      <c r="G10" s="466" t="s">
        <v>1664</v>
      </c>
      <c r="H10" s="466"/>
      <c r="I10" s="467"/>
      <c r="J10" s="71"/>
      <c r="K10" s="71"/>
      <c r="L10" s="71"/>
      <c r="M10" s="74"/>
    </row>
    <row r="11" spans="2:13">
      <c r="B11" s="75" t="s">
        <v>1715</v>
      </c>
      <c r="C11" s="95"/>
      <c r="D11" s="72" t="s">
        <v>1665</v>
      </c>
      <c r="E11" s="71"/>
      <c r="F11" s="71"/>
      <c r="G11" s="73" t="s">
        <v>1665</v>
      </c>
      <c r="H11" s="71"/>
      <c r="I11" s="79"/>
      <c r="J11" s="71"/>
      <c r="K11" s="71"/>
      <c r="L11" s="71"/>
      <c r="M11" s="74"/>
    </row>
    <row r="12" spans="2:13">
      <c r="B12" s="75" t="s">
        <v>1716</v>
      </c>
      <c r="C12" s="95"/>
      <c r="D12" s="72" t="s">
        <v>1666</v>
      </c>
      <c r="E12" s="99"/>
      <c r="F12" s="77"/>
      <c r="G12" s="81" t="s">
        <v>1666</v>
      </c>
      <c r="H12" s="100"/>
      <c r="I12" s="79"/>
      <c r="J12" s="71"/>
      <c r="K12" s="71"/>
      <c r="L12" s="71"/>
      <c r="M12" s="74"/>
    </row>
    <row r="13" spans="2:13">
      <c r="B13" s="468" t="s">
        <v>1673</v>
      </c>
      <c r="C13" s="463"/>
      <c r="D13" s="464"/>
      <c r="E13" s="462" t="s">
        <v>1674</v>
      </c>
      <c r="F13" s="463"/>
      <c r="G13" s="464"/>
      <c r="H13" s="462" t="s">
        <v>1675</v>
      </c>
      <c r="I13" s="463"/>
      <c r="J13" s="464"/>
      <c r="K13" s="462" t="s">
        <v>1703</v>
      </c>
      <c r="L13" s="463"/>
      <c r="M13" s="469"/>
    </row>
    <row r="14" spans="2:13">
      <c r="B14" s="82" t="s">
        <v>1676</v>
      </c>
      <c r="C14" s="83" t="s">
        <v>1677</v>
      </c>
      <c r="D14" s="84" t="s">
        <v>1678</v>
      </c>
      <c r="E14" s="85" t="s">
        <v>1676</v>
      </c>
      <c r="F14" s="83" t="s">
        <v>1677</v>
      </c>
      <c r="G14" s="84" t="s">
        <v>1678</v>
      </c>
      <c r="H14" s="85" t="s">
        <v>1696</v>
      </c>
      <c r="I14" s="83" t="s">
        <v>1733</v>
      </c>
      <c r="J14" s="84" t="s">
        <v>1734</v>
      </c>
      <c r="K14" s="85" t="s">
        <v>1704</v>
      </c>
      <c r="L14" s="83"/>
      <c r="M14" s="86" t="s">
        <v>1705</v>
      </c>
    </row>
    <row r="15" spans="2:13">
      <c r="B15" s="70" t="s">
        <v>1680</v>
      </c>
      <c r="C15" s="108"/>
      <c r="D15" s="101"/>
      <c r="E15" s="87" t="s">
        <v>1680</v>
      </c>
      <c r="F15" s="108"/>
      <c r="G15" s="101"/>
      <c r="H15" s="87" t="s">
        <v>1697</v>
      </c>
      <c r="I15" s="95"/>
      <c r="J15" s="101"/>
      <c r="K15" s="87" t="s">
        <v>1706</v>
      </c>
      <c r="L15" s="71"/>
      <c r="M15" s="116"/>
    </row>
    <row r="16" spans="2:13">
      <c r="B16" s="70" t="s">
        <v>1681</v>
      </c>
      <c r="C16" s="108"/>
      <c r="D16" s="101"/>
      <c r="E16" s="87" t="s">
        <v>1681</v>
      </c>
      <c r="F16" s="108"/>
      <c r="G16" s="101"/>
      <c r="H16" s="87" t="s">
        <v>1698</v>
      </c>
      <c r="I16" s="95"/>
      <c r="J16" s="101"/>
      <c r="K16" s="87" t="s">
        <v>1737</v>
      </c>
      <c r="L16" s="71"/>
      <c r="M16" s="116"/>
    </row>
    <row r="17" spans="2:13">
      <c r="B17" s="70" t="s">
        <v>1682</v>
      </c>
      <c r="C17" s="108"/>
      <c r="D17" s="101"/>
      <c r="E17" s="87" t="s">
        <v>1682</v>
      </c>
      <c r="F17" s="108"/>
      <c r="G17" s="101"/>
      <c r="H17" s="87" t="s">
        <v>1699</v>
      </c>
      <c r="I17" s="95"/>
      <c r="J17" s="101"/>
      <c r="K17" s="76" t="s">
        <v>1708</v>
      </c>
      <c r="L17" s="77"/>
      <c r="M17" s="110"/>
    </row>
    <row r="18" spans="2:13">
      <c r="B18" s="70" t="s">
        <v>1683</v>
      </c>
      <c r="C18" s="108"/>
      <c r="D18" s="101"/>
      <c r="E18" s="87" t="s">
        <v>1683</v>
      </c>
      <c r="F18" s="108"/>
      <c r="G18" s="101"/>
      <c r="H18" s="87" t="s">
        <v>1700</v>
      </c>
      <c r="I18" s="95"/>
      <c r="J18" s="101"/>
      <c r="K18" s="462" t="s">
        <v>1709</v>
      </c>
      <c r="L18" s="463"/>
      <c r="M18" s="469"/>
    </row>
    <row r="19" spans="2:13">
      <c r="B19" s="70" t="s">
        <v>1684</v>
      </c>
      <c r="C19" s="108"/>
      <c r="D19" s="101"/>
      <c r="E19" s="87" t="s">
        <v>1684</v>
      </c>
      <c r="F19" s="108"/>
      <c r="G19" s="101"/>
      <c r="H19" s="71" t="s">
        <v>1726</v>
      </c>
      <c r="I19" s="95"/>
      <c r="J19" s="101"/>
      <c r="K19" s="470" t="s">
        <v>1710</v>
      </c>
      <c r="L19" s="471"/>
      <c r="M19" s="116"/>
    </row>
    <row r="20" spans="2:13">
      <c r="B20" s="70" t="s">
        <v>1685</v>
      </c>
      <c r="C20" s="108"/>
      <c r="D20" s="101"/>
      <c r="E20" s="87" t="s">
        <v>1685</v>
      </c>
      <c r="F20" s="108"/>
      <c r="G20" s="101"/>
      <c r="H20" s="87" t="s">
        <v>1701</v>
      </c>
      <c r="I20" s="95"/>
      <c r="J20" s="101"/>
      <c r="K20" s="470" t="s">
        <v>1711</v>
      </c>
      <c r="L20" s="471"/>
      <c r="M20" s="116"/>
    </row>
    <row r="21" spans="2:13">
      <c r="B21" s="70" t="s">
        <v>1686</v>
      </c>
      <c r="C21" s="108"/>
      <c r="D21" s="101"/>
      <c r="E21" s="87" t="s">
        <v>1686</v>
      </c>
      <c r="F21" s="108"/>
      <c r="G21" s="101"/>
      <c r="H21" s="87" t="s">
        <v>1687</v>
      </c>
      <c r="I21" s="95"/>
      <c r="J21" s="101"/>
      <c r="K21" s="470" t="s">
        <v>1712</v>
      </c>
      <c r="L21" s="471"/>
      <c r="M21" s="116"/>
    </row>
    <row r="22" spans="2:13">
      <c r="B22" s="70" t="s">
        <v>1687</v>
      </c>
      <c r="C22" s="108"/>
      <c r="D22" s="101"/>
      <c r="E22" s="87" t="s">
        <v>1687</v>
      </c>
      <c r="F22" s="108"/>
      <c r="G22" s="101"/>
      <c r="H22" s="87" t="s">
        <v>1702</v>
      </c>
      <c r="I22" s="109"/>
      <c r="J22" s="115"/>
      <c r="K22" s="96"/>
      <c r="L22" s="109"/>
      <c r="M22" s="110"/>
    </row>
    <row r="23" spans="2:13">
      <c r="B23" s="70" t="s">
        <v>1688</v>
      </c>
      <c r="C23" s="108"/>
      <c r="D23" s="101"/>
      <c r="E23" s="87" t="s">
        <v>1688</v>
      </c>
      <c r="F23" s="108"/>
      <c r="G23" s="101"/>
      <c r="H23" s="472" t="s">
        <v>1714</v>
      </c>
      <c r="I23" s="473"/>
      <c r="J23" s="90" t="s">
        <v>1713</v>
      </c>
      <c r="K23" s="106"/>
      <c r="L23" s="91" t="s">
        <v>1707</v>
      </c>
      <c r="M23" s="107"/>
    </row>
    <row r="24" spans="2:13">
      <c r="B24" s="70" t="s">
        <v>1689</v>
      </c>
      <c r="C24" s="108"/>
      <c r="D24" s="101"/>
      <c r="E24" s="87" t="s">
        <v>1689</v>
      </c>
      <c r="F24" s="108"/>
      <c r="G24" s="101"/>
      <c r="H24" s="71"/>
      <c r="I24" s="71"/>
      <c r="J24" s="71"/>
      <c r="K24" s="71"/>
      <c r="L24" s="71"/>
      <c r="M24" s="74"/>
    </row>
    <row r="25" spans="2:13">
      <c r="B25" s="70" t="s">
        <v>1690</v>
      </c>
      <c r="C25" s="108"/>
      <c r="D25" s="101"/>
      <c r="E25" s="87" t="s">
        <v>1690</v>
      </c>
      <c r="F25" s="108"/>
      <c r="G25" s="101"/>
      <c r="H25" s="71"/>
      <c r="I25" s="71"/>
      <c r="J25" s="71"/>
      <c r="K25" s="71"/>
      <c r="L25" s="71"/>
      <c r="M25" s="74"/>
    </row>
    <row r="26" spans="2:13">
      <c r="B26" s="70" t="s">
        <v>1691</v>
      </c>
      <c r="C26" s="108"/>
      <c r="D26" s="101"/>
      <c r="E26" s="87" t="s">
        <v>1691</v>
      </c>
      <c r="F26" s="108"/>
      <c r="G26" s="101"/>
      <c r="H26" s="71"/>
      <c r="I26" s="71"/>
      <c r="J26" s="71"/>
      <c r="K26" s="71"/>
      <c r="L26" s="71"/>
      <c r="M26" s="74"/>
    </row>
    <row r="27" spans="2:13">
      <c r="B27" s="70" t="s">
        <v>1692</v>
      </c>
      <c r="C27" s="108"/>
      <c r="D27" s="101"/>
      <c r="E27" s="87" t="s">
        <v>1692</v>
      </c>
      <c r="F27" s="108"/>
      <c r="G27" s="101"/>
      <c r="H27" s="71"/>
      <c r="I27" s="71"/>
      <c r="J27" s="71"/>
      <c r="K27" s="71"/>
      <c r="L27" s="71"/>
      <c r="M27" s="74"/>
    </row>
    <row r="28" spans="2:13">
      <c r="B28" s="70" t="s">
        <v>1693</v>
      </c>
      <c r="C28" s="108"/>
      <c r="D28" s="101"/>
      <c r="E28" s="87" t="s">
        <v>1693</v>
      </c>
      <c r="F28" s="108"/>
      <c r="G28" s="101"/>
      <c r="H28" s="95" t="s">
        <v>1718</v>
      </c>
      <c r="I28" s="71"/>
      <c r="J28" s="94" t="s">
        <v>1719</v>
      </c>
      <c r="K28" s="71"/>
      <c r="L28" s="94" t="s">
        <v>1720</v>
      </c>
      <c r="M28" s="74"/>
    </row>
    <row r="29" spans="2:13">
      <c r="B29" s="70" t="s">
        <v>1694</v>
      </c>
      <c r="C29" s="108"/>
      <c r="D29" s="101"/>
      <c r="E29" s="87" t="s">
        <v>1694</v>
      </c>
      <c r="F29" s="108"/>
      <c r="G29" s="101"/>
      <c r="H29" s="71"/>
      <c r="I29" s="71"/>
      <c r="J29" s="71"/>
      <c r="K29" s="71"/>
      <c r="L29" s="71"/>
      <c r="M29" s="74"/>
    </row>
    <row r="30" spans="2:13">
      <c r="B30" s="70" t="s">
        <v>1679</v>
      </c>
      <c r="C30" s="108"/>
      <c r="D30" s="101"/>
      <c r="E30" s="87" t="s">
        <v>1679</v>
      </c>
      <c r="F30" s="108"/>
      <c r="G30" s="101"/>
      <c r="H30" s="71"/>
      <c r="I30" s="71"/>
      <c r="J30" s="71"/>
      <c r="K30" s="71"/>
      <c r="L30" s="71"/>
      <c r="M30" s="74"/>
    </row>
    <row r="31" spans="2:13">
      <c r="B31" s="70" t="s">
        <v>1695</v>
      </c>
      <c r="C31" s="108"/>
      <c r="D31" s="101"/>
      <c r="E31" s="87" t="s">
        <v>1695</v>
      </c>
      <c r="F31" s="108"/>
      <c r="G31" s="101"/>
      <c r="H31" s="71"/>
      <c r="I31" s="71"/>
      <c r="J31" s="71"/>
      <c r="K31" s="71"/>
      <c r="L31" s="71"/>
      <c r="M31" s="74"/>
    </row>
    <row r="32" spans="2:13" ht="15.75" thickBot="1">
      <c r="B32" s="111" t="s">
        <v>1731</v>
      </c>
      <c r="C32" s="102"/>
      <c r="D32" s="117"/>
      <c r="E32" s="112" t="s">
        <v>1732</v>
      </c>
      <c r="F32" s="102"/>
      <c r="G32" s="117"/>
      <c r="H32" s="92"/>
      <c r="I32" s="92"/>
      <c r="J32" s="92"/>
      <c r="K32" s="92"/>
      <c r="L32" s="92"/>
      <c r="M32" s="93"/>
    </row>
    <row r="33" spans="1:13" ht="16.5" thickTop="1" thickBot="1">
      <c r="A33" s="67"/>
      <c r="B33" s="113"/>
      <c r="C33" s="114"/>
      <c r="D33" s="114"/>
      <c r="E33" s="113"/>
      <c r="F33" s="114"/>
      <c r="G33" s="114"/>
      <c r="H33" s="67"/>
      <c r="I33" s="67"/>
      <c r="J33" s="67"/>
      <c r="K33" s="67"/>
      <c r="L33" s="67"/>
      <c r="M33" s="67"/>
    </row>
    <row r="34" spans="1:13" ht="16.5" thickTop="1" thickBot="1">
      <c r="B34" s="457" t="s">
        <v>1717</v>
      </c>
      <c r="C34" s="458"/>
      <c r="D34" s="459" t="s">
        <v>1660</v>
      </c>
      <c r="E34" s="460"/>
      <c r="F34" s="460"/>
      <c r="G34" s="460"/>
      <c r="H34" s="460"/>
      <c r="I34" s="461"/>
      <c r="J34" s="121"/>
      <c r="K34" s="68"/>
      <c r="L34" s="68"/>
      <c r="M34" s="69"/>
    </row>
    <row r="35" spans="1:13" ht="15.75" thickTop="1">
      <c r="B35" s="75" t="s">
        <v>1669</v>
      </c>
      <c r="C35" s="83">
        <v>12</v>
      </c>
      <c r="D35" s="85" t="s">
        <v>1654</v>
      </c>
      <c r="E35" s="83" t="s">
        <v>1655</v>
      </c>
      <c r="F35" s="83" t="s">
        <v>1656</v>
      </c>
      <c r="G35" s="83" t="s">
        <v>1658</v>
      </c>
      <c r="H35" s="83" t="s">
        <v>1657</v>
      </c>
      <c r="I35" s="84" t="s">
        <v>1659</v>
      </c>
      <c r="J35" s="122"/>
      <c r="K35" s="71"/>
      <c r="L35" s="71"/>
      <c r="M35" s="74"/>
    </row>
    <row r="36" spans="1:13">
      <c r="B36" s="75" t="s">
        <v>1762</v>
      </c>
      <c r="C36" s="95" t="s">
        <v>588</v>
      </c>
      <c r="D36" s="96">
        <v>90</v>
      </c>
      <c r="E36" s="97">
        <v>92</v>
      </c>
      <c r="F36" s="97">
        <v>75</v>
      </c>
      <c r="G36" s="97">
        <v>92</v>
      </c>
      <c r="H36" s="97">
        <v>85</v>
      </c>
      <c r="I36" s="98">
        <v>60</v>
      </c>
      <c r="J36" s="122"/>
      <c r="K36" s="71"/>
      <c r="L36" s="71"/>
      <c r="M36" s="74"/>
    </row>
    <row r="37" spans="1:13">
      <c r="B37" s="75" t="s">
        <v>1667</v>
      </c>
      <c r="C37" s="95" t="s">
        <v>8</v>
      </c>
      <c r="D37" s="462" t="s">
        <v>1671</v>
      </c>
      <c r="E37" s="463"/>
      <c r="F37" s="463"/>
      <c r="G37" s="463"/>
      <c r="H37" s="463"/>
      <c r="I37" s="464"/>
      <c r="J37" s="122"/>
      <c r="K37" s="71"/>
      <c r="L37" s="71"/>
      <c r="M37" s="74"/>
    </row>
    <row r="38" spans="1:13">
      <c r="B38" s="75" t="s">
        <v>1668</v>
      </c>
      <c r="C38" s="95" t="s">
        <v>10</v>
      </c>
      <c r="D38" s="465" t="s">
        <v>1663</v>
      </c>
      <c r="E38" s="466"/>
      <c r="F38" s="466"/>
      <c r="G38" s="466" t="s">
        <v>1664</v>
      </c>
      <c r="H38" s="466"/>
      <c r="I38" s="467"/>
      <c r="J38" s="122"/>
      <c r="K38" s="71"/>
      <c r="L38" s="71"/>
      <c r="M38" s="74"/>
    </row>
    <row r="39" spans="1:13">
      <c r="B39" s="75" t="s">
        <v>1672</v>
      </c>
      <c r="C39" s="118" t="s">
        <v>1585</v>
      </c>
      <c r="D39" s="72" t="s">
        <v>1665</v>
      </c>
      <c r="E39" s="71" t="s">
        <v>1365</v>
      </c>
      <c r="F39" s="71"/>
      <c r="G39" s="73" t="s">
        <v>1665</v>
      </c>
      <c r="H39" s="71" t="s">
        <v>665</v>
      </c>
      <c r="I39" s="79"/>
      <c r="J39" s="163"/>
      <c r="K39" s="71"/>
      <c r="L39" s="71"/>
      <c r="M39" s="74"/>
    </row>
    <row r="40" spans="1:13">
      <c r="B40" s="75" t="s">
        <v>1661</v>
      </c>
      <c r="C40" s="95">
        <v>632.53</v>
      </c>
      <c r="D40" s="80" t="s">
        <v>1666</v>
      </c>
      <c r="E40" s="99">
        <v>120</v>
      </c>
      <c r="F40" s="77"/>
      <c r="G40" s="81" t="s">
        <v>1666</v>
      </c>
      <c r="H40" s="99">
        <v>90</v>
      </c>
      <c r="I40" s="78"/>
      <c r="J40" s="162"/>
      <c r="K40" s="71"/>
      <c r="L40" s="71"/>
      <c r="M40" s="74"/>
    </row>
    <row r="41" spans="1:13">
      <c r="B41" s="75" t="s">
        <v>1662</v>
      </c>
      <c r="C41" s="95">
        <v>141.31</v>
      </c>
      <c r="D41" s="462" t="s">
        <v>1670</v>
      </c>
      <c r="E41" s="463"/>
      <c r="F41" s="463"/>
      <c r="G41" s="463"/>
      <c r="H41" s="463"/>
      <c r="I41" s="464"/>
      <c r="J41" s="162"/>
      <c r="K41" s="71"/>
      <c r="L41" s="71"/>
      <c r="M41" s="74"/>
    </row>
    <row r="42" spans="1:13">
      <c r="B42" s="75" t="s">
        <v>1730</v>
      </c>
      <c r="C42" s="95">
        <v>231.25</v>
      </c>
      <c r="D42" s="465" t="s">
        <v>1663</v>
      </c>
      <c r="E42" s="466"/>
      <c r="F42" s="466"/>
      <c r="G42" s="466" t="s">
        <v>1664</v>
      </c>
      <c r="H42" s="466"/>
      <c r="I42" s="467"/>
      <c r="J42" s="162"/>
      <c r="K42" s="71"/>
      <c r="L42" s="71"/>
      <c r="M42" s="74"/>
    </row>
    <row r="43" spans="1:13">
      <c r="B43" s="75" t="s">
        <v>1715</v>
      </c>
      <c r="C43" s="95">
        <v>1.38</v>
      </c>
      <c r="D43" s="72" t="s">
        <v>1665</v>
      </c>
      <c r="E43" s="71" t="s">
        <v>891</v>
      </c>
      <c r="F43" s="71"/>
      <c r="G43" s="73" t="s">
        <v>1665</v>
      </c>
      <c r="H43" s="71" t="s">
        <v>684</v>
      </c>
      <c r="I43" s="79"/>
      <c r="J43" s="162"/>
      <c r="K43" s="71"/>
      <c r="L43" s="71"/>
      <c r="M43" s="74"/>
    </row>
    <row r="44" spans="1:13">
      <c r="B44" s="75" t="s">
        <v>1716</v>
      </c>
      <c r="C44" s="95">
        <v>0.92</v>
      </c>
      <c r="D44" s="72" t="s">
        <v>1666</v>
      </c>
      <c r="E44" s="99">
        <v>80</v>
      </c>
      <c r="F44" s="77"/>
      <c r="G44" s="81" t="s">
        <v>1666</v>
      </c>
      <c r="H44" s="100">
        <v>120</v>
      </c>
      <c r="I44" s="79"/>
      <c r="J44" s="162"/>
      <c r="K44" s="71"/>
      <c r="L44" s="71"/>
      <c r="M44" s="74"/>
    </row>
    <row r="45" spans="1:13">
      <c r="B45" s="468" t="s">
        <v>1673</v>
      </c>
      <c r="C45" s="463"/>
      <c r="D45" s="464"/>
      <c r="E45" s="462" t="s">
        <v>1674</v>
      </c>
      <c r="F45" s="463"/>
      <c r="G45" s="464"/>
      <c r="H45" s="462" t="s">
        <v>1675</v>
      </c>
      <c r="I45" s="463"/>
      <c r="J45" s="464"/>
      <c r="K45" s="462" t="s">
        <v>1703</v>
      </c>
      <c r="L45" s="463"/>
      <c r="M45" s="469"/>
    </row>
    <row r="46" spans="1:13">
      <c r="B46" s="82" t="s">
        <v>1676</v>
      </c>
      <c r="C46" s="83" t="s">
        <v>1677</v>
      </c>
      <c r="D46" s="84" t="s">
        <v>1678</v>
      </c>
      <c r="E46" s="85" t="s">
        <v>1676</v>
      </c>
      <c r="F46" s="83" t="s">
        <v>1677</v>
      </c>
      <c r="G46" s="84" t="s">
        <v>1678</v>
      </c>
      <c r="H46" s="85" t="s">
        <v>1696</v>
      </c>
      <c r="I46" s="83" t="s">
        <v>1733</v>
      </c>
      <c r="J46" s="84" t="s">
        <v>1734</v>
      </c>
      <c r="K46" s="85" t="s">
        <v>1704</v>
      </c>
      <c r="L46" s="83"/>
      <c r="M46" s="86" t="s">
        <v>1705</v>
      </c>
    </row>
    <row r="47" spans="1:13">
      <c r="B47" s="70" t="s">
        <v>1680</v>
      </c>
      <c r="C47" s="95" t="s">
        <v>1146</v>
      </c>
      <c r="D47" s="101">
        <v>102</v>
      </c>
      <c r="E47" s="87" t="s">
        <v>1680</v>
      </c>
      <c r="F47" s="104" t="s">
        <v>946</v>
      </c>
      <c r="G47" s="101">
        <v>68</v>
      </c>
      <c r="H47" s="87" t="s">
        <v>1697</v>
      </c>
      <c r="I47" s="95">
        <v>0</v>
      </c>
      <c r="J47" s="101">
        <v>0</v>
      </c>
      <c r="K47" s="87" t="s">
        <v>1706</v>
      </c>
      <c r="L47" s="71"/>
      <c r="M47" s="116">
        <v>30</v>
      </c>
    </row>
    <row r="48" spans="1:13">
      <c r="B48" s="70" t="s">
        <v>1681</v>
      </c>
      <c r="C48" s="95" t="s">
        <v>1724</v>
      </c>
      <c r="D48" s="101">
        <v>0</v>
      </c>
      <c r="E48" s="87" t="s">
        <v>1681</v>
      </c>
      <c r="F48" s="95" t="s">
        <v>1724</v>
      </c>
      <c r="G48" s="101">
        <v>0</v>
      </c>
      <c r="H48" s="87" t="s">
        <v>1698</v>
      </c>
      <c r="I48" s="95">
        <v>90</v>
      </c>
      <c r="J48" s="101">
        <v>-55</v>
      </c>
      <c r="K48" s="87" t="s">
        <v>1737</v>
      </c>
      <c r="L48" s="71"/>
      <c r="M48" s="116">
        <v>30</v>
      </c>
    </row>
    <row r="49" spans="2:13">
      <c r="B49" s="70" t="s">
        <v>1682</v>
      </c>
      <c r="C49" s="95" t="s">
        <v>1724</v>
      </c>
      <c r="D49" s="101">
        <v>0</v>
      </c>
      <c r="E49" s="87" t="s">
        <v>1682</v>
      </c>
      <c r="F49" s="105" t="s">
        <v>1348</v>
      </c>
      <c r="G49" s="101">
        <v>60</v>
      </c>
      <c r="H49" s="87" t="s">
        <v>1699</v>
      </c>
      <c r="I49" s="95">
        <v>0</v>
      </c>
      <c r="J49" s="101">
        <v>30</v>
      </c>
      <c r="K49" s="76" t="s">
        <v>1708</v>
      </c>
      <c r="L49" s="77"/>
      <c r="M49" s="110">
        <v>0</v>
      </c>
    </row>
    <row r="50" spans="2:13">
      <c r="B50" s="70" t="s">
        <v>1683</v>
      </c>
      <c r="C50" s="95" t="s">
        <v>1724</v>
      </c>
      <c r="D50" s="101">
        <v>0</v>
      </c>
      <c r="E50" s="87" t="s">
        <v>1683</v>
      </c>
      <c r="F50" s="95" t="s">
        <v>1724</v>
      </c>
      <c r="G50" s="101">
        <v>0</v>
      </c>
      <c r="H50" s="87" t="s">
        <v>1700</v>
      </c>
      <c r="I50" s="95">
        <v>0</v>
      </c>
      <c r="J50" s="101">
        <v>10</v>
      </c>
      <c r="K50" s="462" t="s">
        <v>1709</v>
      </c>
      <c r="L50" s="463"/>
      <c r="M50" s="469"/>
    </row>
    <row r="51" spans="2:13">
      <c r="B51" s="70" t="s">
        <v>1684</v>
      </c>
      <c r="C51" s="95" t="s">
        <v>1725</v>
      </c>
      <c r="D51" s="101" t="s">
        <v>1725</v>
      </c>
      <c r="E51" s="87" t="s">
        <v>1684</v>
      </c>
      <c r="F51" s="95" t="s">
        <v>1725</v>
      </c>
      <c r="G51" s="101" t="s">
        <v>1725</v>
      </c>
      <c r="H51" s="71" t="s">
        <v>1726</v>
      </c>
      <c r="I51" s="95">
        <v>50</v>
      </c>
      <c r="J51" s="101">
        <v>0</v>
      </c>
      <c r="K51" s="470" t="s">
        <v>1710</v>
      </c>
      <c r="L51" s="471"/>
      <c r="M51" s="116">
        <v>0</v>
      </c>
    </row>
    <row r="52" spans="2:13">
      <c r="B52" s="70" t="s">
        <v>1685</v>
      </c>
      <c r="C52" s="95" t="s">
        <v>1725</v>
      </c>
      <c r="D52" s="101" t="s">
        <v>1725</v>
      </c>
      <c r="E52" s="87" t="s">
        <v>1685</v>
      </c>
      <c r="F52" s="95" t="s">
        <v>1725</v>
      </c>
      <c r="G52" s="101" t="s">
        <v>1725</v>
      </c>
      <c r="H52" s="87" t="s">
        <v>1701</v>
      </c>
      <c r="I52" s="95">
        <v>0</v>
      </c>
      <c r="J52" s="101">
        <v>0</v>
      </c>
      <c r="K52" s="470" t="s">
        <v>1711</v>
      </c>
      <c r="L52" s="471"/>
      <c r="M52" s="116">
        <v>0</v>
      </c>
    </row>
    <row r="53" spans="2:13">
      <c r="B53" s="70" t="s">
        <v>1686</v>
      </c>
      <c r="C53" s="105" t="s">
        <v>871</v>
      </c>
      <c r="D53" s="101">
        <v>150</v>
      </c>
      <c r="E53" s="87" t="s">
        <v>1686</v>
      </c>
      <c r="F53" s="103" t="s">
        <v>868</v>
      </c>
      <c r="G53" s="101">
        <v>84</v>
      </c>
      <c r="H53" s="87" t="s">
        <v>1687</v>
      </c>
      <c r="I53" s="95">
        <v>85</v>
      </c>
      <c r="J53" s="101">
        <v>0</v>
      </c>
      <c r="K53" s="470" t="s">
        <v>1712</v>
      </c>
      <c r="L53" s="471"/>
      <c r="M53" s="116">
        <v>0</v>
      </c>
    </row>
    <row r="54" spans="2:13">
      <c r="B54" s="70" t="s">
        <v>1687</v>
      </c>
      <c r="C54" s="95" t="s">
        <v>1724</v>
      </c>
      <c r="D54" s="101">
        <v>0</v>
      </c>
      <c r="E54" s="87" t="s">
        <v>1687</v>
      </c>
      <c r="F54" s="95" t="s">
        <v>1724</v>
      </c>
      <c r="G54" s="101">
        <v>0</v>
      </c>
      <c r="H54" s="87" t="s">
        <v>1702</v>
      </c>
      <c r="I54" s="109">
        <v>55</v>
      </c>
      <c r="J54" s="115">
        <v>0</v>
      </c>
      <c r="K54" s="96"/>
      <c r="L54" s="109"/>
      <c r="M54" s="110"/>
    </row>
    <row r="55" spans="2:13">
      <c r="B55" s="70" t="s">
        <v>1688</v>
      </c>
      <c r="C55" s="103" t="s">
        <v>813</v>
      </c>
      <c r="D55" s="101">
        <v>100</v>
      </c>
      <c r="E55" s="87" t="s">
        <v>1688</v>
      </c>
      <c r="F55" s="95" t="s">
        <v>1724</v>
      </c>
      <c r="G55" s="101">
        <v>0</v>
      </c>
      <c r="H55" s="472" t="s">
        <v>1714</v>
      </c>
      <c r="I55" s="473"/>
      <c r="J55" s="90" t="s">
        <v>1713</v>
      </c>
      <c r="K55" s="106">
        <v>-10</v>
      </c>
      <c r="L55" s="91" t="s">
        <v>1707</v>
      </c>
      <c r="M55" s="107">
        <v>105</v>
      </c>
    </row>
    <row r="56" spans="2:13">
      <c r="B56" s="70" t="s">
        <v>1689</v>
      </c>
      <c r="C56" s="95" t="s">
        <v>1724</v>
      </c>
      <c r="D56" s="101">
        <v>0</v>
      </c>
      <c r="E56" s="87" t="s">
        <v>1689</v>
      </c>
      <c r="F56" s="95" t="s">
        <v>1724</v>
      </c>
      <c r="G56" s="101">
        <v>0</v>
      </c>
      <c r="H56" s="71"/>
      <c r="I56" s="71"/>
      <c r="J56" s="71"/>
      <c r="K56" s="71"/>
      <c r="L56" s="71"/>
      <c r="M56" s="74"/>
    </row>
    <row r="57" spans="2:13">
      <c r="B57" s="70" t="s">
        <v>1690</v>
      </c>
      <c r="C57" s="95" t="s">
        <v>1724</v>
      </c>
      <c r="D57" s="101">
        <v>0</v>
      </c>
      <c r="E57" s="87" t="s">
        <v>1690</v>
      </c>
      <c r="F57" s="95" t="s">
        <v>1724</v>
      </c>
      <c r="G57" s="101">
        <v>0</v>
      </c>
      <c r="H57" s="71"/>
      <c r="I57" s="71"/>
      <c r="J57" s="71"/>
      <c r="K57" s="71"/>
      <c r="L57" s="71"/>
      <c r="M57" s="74"/>
    </row>
    <row r="58" spans="2:13">
      <c r="B58" s="70" t="s">
        <v>1691</v>
      </c>
      <c r="C58" s="95" t="s">
        <v>1724</v>
      </c>
      <c r="D58" s="101">
        <v>0</v>
      </c>
      <c r="E58" s="87" t="s">
        <v>1691</v>
      </c>
      <c r="F58" s="95" t="s">
        <v>1724</v>
      </c>
      <c r="G58" s="101">
        <v>0</v>
      </c>
      <c r="H58" s="71"/>
      <c r="I58" s="71"/>
      <c r="J58" s="71"/>
      <c r="K58" s="71"/>
      <c r="L58" s="71"/>
      <c r="M58" s="74"/>
    </row>
    <row r="59" spans="2:13">
      <c r="B59" s="70" t="s">
        <v>1692</v>
      </c>
      <c r="C59" s="103" t="s">
        <v>1156</v>
      </c>
      <c r="D59" s="101">
        <v>68</v>
      </c>
      <c r="E59" s="87" t="s">
        <v>1692</v>
      </c>
      <c r="F59" s="95" t="s">
        <v>1724</v>
      </c>
      <c r="G59" s="101">
        <v>0</v>
      </c>
      <c r="H59" s="71"/>
      <c r="I59" s="71"/>
      <c r="J59" s="71"/>
      <c r="K59" s="71"/>
      <c r="L59" s="71"/>
      <c r="M59" s="74"/>
    </row>
    <row r="60" spans="2:13">
      <c r="B60" s="70" t="s">
        <v>1693</v>
      </c>
      <c r="C60" s="95" t="s">
        <v>1724</v>
      </c>
      <c r="D60" s="101">
        <v>0</v>
      </c>
      <c r="E60" s="87" t="s">
        <v>1693</v>
      </c>
      <c r="F60" s="105" t="s">
        <v>1187</v>
      </c>
      <c r="G60" s="101">
        <v>80</v>
      </c>
      <c r="H60" s="95" t="s">
        <v>1718</v>
      </c>
      <c r="I60" s="71"/>
      <c r="J60" s="94" t="s">
        <v>1719</v>
      </c>
      <c r="K60" s="71"/>
      <c r="L60" s="94" t="s">
        <v>1720</v>
      </c>
      <c r="M60" s="74"/>
    </row>
    <row r="61" spans="2:13">
      <c r="B61" s="70" t="s">
        <v>1694</v>
      </c>
      <c r="C61" s="95" t="s">
        <v>1076</v>
      </c>
      <c r="D61" s="101">
        <v>120</v>
      </c>
      <c r="E61" s="87" t="s">
        <v>1694</v>
      </c>
      <c r="F61" s="95" t="s">
        <v>1724</v>
      </c>
      <c r="G61" s="101">
        <v>0</v>
      </c>
      <c r="H61" s="71"/>
      <c r="I61" s="71"/>
      <c r="J61" s="71"/>
      <c r="K61" s="71"/>
      <c r="L61" s="71"/>
      <c r="M61" s="74"/>
    </row>
    <row r="62" spans="2:13">
      <c r="B62" s="70" t="s">
        <v>1679</v>
      </c>
      <c r="C62" s="95" t="s">
        <v>865</v>
      </c>
      <c r="D62" s="101">
        <v>66</v>
      </c>
      <c r="E62" s="87" t="s">
        <v>1679</v>
      </c>
      <c r="F62" s="95" t="s">
        <v>1724</v>
      </c>
      <c r="G62" s="101">
        <v>0</v>
      </c>
      <c r="H62" s="71"/>
      <c r="I62" s="71"/>
      <c r="J62" s="71"/>
      <c r="K62" s="71"/>
      <c r="L62" s="71"/>
      <c r="M62" s="74"/>
    </row>
    <row r="63" spans="2:13">
      <c r="B63" s="70" t="s">
        <v>1695</v>
      </c>
      <c r="C63" s="95" t="s">
        <v>966</v>
      </c>
      <c r="D63" s="101">
        <v>75</v>
      </c>
      <c r="E63" s="87" t="s">
        <v>1695</v>
      </c>
      <c r="F63" s="95" t="s">
        <v>1724</v>
      </c>
      <c r="G63" s="101">
        <v>0</v>
      </c>
      <c r="H63" s="71"/>
      <c r="I63" s="71"/>
      <c r="J63" s="71"/>
      <c r="K63" s="71"/>
      <c r="L63" s="71"/>
      <c r="M63" s="74"/>
    </row>
    <row r="64" spans="2:13" ht="15.75" thickBot="1">
      <c r="B64" s="111" t="s">
        <v>1731</v>
      </c>
      <c r="C64" s="102"/>
      <c r="D64" s="117">
        <v>97</v>
      </c>
      <c r="E64" s="112" t="s">
        <v>1732</v>
      </c>
      <c r="F64" s="102"/>
      <c r="G64" s="117">
        <v>73</v>
      </c>
      <c r="H64" s="92"/>
      <c r="I64" s="92"/>
      <c r="J64" s="92"/>
      <c r="K64" s="92"/>
      <c r="L64" s="92"/>
      <c r="M64" s="93"/>
    </row>
    <row r="65" spans="2:13" ht="16.5" thickTop="1" thickBot="1"/>
    <row r="66" spans="2:13" ht="16.5" thickTop="1" thickBot="1">
      <c r="B66" s="457" t="s">
        <v>1740</v>
      </c>
      <c r="C66" s="458"/>
      <c r="D66" s="459" t="s">
        <v>1660</v>
      </c>
      <c r="E66" s="460"/>
      <c r="F66" s="460"/>
      <c r="G66" s="460"/>
      <c r="H66" s="460"/>
      <c r="I66" s="461"/>
      <c r="J66" s="128"/>
      <c r="K66" s="68"/>
      <c r="L66" s="68"/>
      <c r="M66" s="69"/>
    </row>
    <row r="67" spans="2:13" ht="15.75" thickTop="1">
      <c r="B67" s="75" t="s">
        <v>1669</v>
      </c>
      <c r="C67" s="83">
        <v>6</v>
      </c>
      <c r="D67" s="85" t="s">
        <v>1654</v>
      </c>
      <c r="E67" s="83" t="s">
        <v>1655</v>
      </c>
      <c r="F67" s="83" t="s">
        <v>1656</v>
      </c>
      <c r="G67" s="83" t="s">
        <v>1658</v>
      </c>
      <c r="H67" s="83" t="s">
        <v>1657</v>
      </c>
      <c r="I67" s="84" t="s">
        <v>1659</v>
      </c>
      <c r="J67" s="129"/>
      <c r="K67" s="89"/>
      <c r="L67" s="89"/>
      <c r="M67" s="74"/>
    </row>
    <row r="68" spans="2:13">
      <c r="B68" s="75" t="s">
        <v>1762</v>
      </c>
      <c r="C68" s="95" t="s">
        <v>1743</v>
      </c>
      <c r="D68" s="96">
        <v>25</v>
      </c>
      <c r="E68" s="97">
        <v>20</v>
      </c>
      <c r="F68" s="97">
        <v>15</v>
      </c>
      <c r="G68" s="97">
        <v>105</v>
      </c>
      <c r="H68" s="97">
        <v>55</v>
      </c>
      <c r="I68" s="98">
        <v>90</v>
      </c>
      <c r="J68" s="129"/>
      <c r="K68" s="89"/>
      <c r="L68" s="89"/>
      <c r="M68" s="74"/>
    </row>
    <row r="69" spans="2:13">
      <c r="B69" s="75" t="s">
        <v>1667</v>
      </c>
      <c r="C69" s="95" t="s">
        <v>13</v>
      </c>
      <c r="D69" s="462" t="s">
        <v>1671</v>
      </c>
      <c r="E69" s="463"/>
      <c r="F69" s="463"/>
      <c r="G69" s="463"/>
      <c r="H69" s="463"/>
      <c r="I69" s="464"/>
      <c r="J69" s="129"/>
      <c r="K69" s="89"/>
      <c r="L69" s="89"/>
      <c r="M69" s="74"/>
    </row>
    <row r="70" spans="2:13">
      <c r="B70" s="75" t="s">
        <v>1668</v>
      </c>
      <c r="C70" s="95" t="s">
        <v>1725</v>
      </c>
      <c r="D70" s="465" t="s">
        <v>1663</v>
      </c>
      <c r="E70" s="466"/>
      <c r="F70" s="466"/>
      <c r="G70" s="466" t="s">
        <v>1664</v>
      </c>
      <c r="H70" s="466"/>
      <c r="I70" s="467"/>
      <c r="J70" s="129"/>
      <c r="K70" s="89"/>
      <c r="L70" s="89"/>
      <c r="M70" s="74"/>
    </row>
    <row r="71" spans="2:13">
      <c r="B71" s="75" t="s">
        <v>1672</v>
      </c>
      <c r="C71" s="105" t="s">
        <v>1485</v>
      </c>
      <c r="D71" s="72" t="s">
        <v>1665</v>
      </c>
      <c r="E71" s="89" t="s">
        <v>1374</v>
      </c>
      <c r="F71" s="89"/>
      <c r="G71" s="73" t="s">
        <v>1665</v>
      </c>
      <c r="H71" s="89" t="s">
        <v>1725</v>
      </c>
      <c r="I71" s="79"/>
      <c r="J71" s="129"/>
      <c r="K71" s="89"/>
      <c r="L71" s="89"/>
      <c r="M71" s="74"/>
    </row>
    <row r="72" spans="2:13">
      <c r="B72" s="75" t="s">
        <v>1661</v>
      </c>
      <c r="C72" s="95">
        <v>225.75</v>
      </c>
      <c r="D72" s="80" t="s">
        <v>1666</v>
      </c>
      <c r="E72" s="99">
        <v>72</v>
      </c>
      <c r="F72" s="77"/>
      <c r="G72" s="81" t="s">
        <v>1666</v>
      </c>
      <c r="H72" s="99" t="s">
        <v>1725</v>
      </c>
      <c r="I72" s="78"/>
      <c r="J72" s="129"/>
      <c r="K72" s="89"/>
      <c r="L72" s="89"/>
      <c r="M72" s="74"/>
    </row>
    <row r="73" spans="2:13">
      <c r="B73" s="75" t="s">
        <v>1662</v>
      </c>
      <c r="C73" s="95">
        <v>23.67</v>
      </c>
      <c r="D73" s="462" t="s">
        <v>1670</v>
      </c>
      <c r="E73" s="463"/>
      <c r="F73" s="463"/>
      <c r="G73" s="463"/>
      <c r="H73" s="463"/>
      <c r="I73" s="464"/>
      <c r="J73" s="129"/>
      <c r="K73" s="89"/>
      <c r="L73" s="89"/>
      <c r="M73" s="74"/>
    </row>
    <row r="74" spans="2:13">
      <c r="B74" s="75" t="s">
        <v>1730</v>
      </c>
      <c r="C74" s="95">
        <v>301.54000000000002</v>
      </c>
      <c r="D74" s="465" t="s">
        <v>1663</v>
      </c>
      <c r="E74" s="466"/>
      <c r="F74" s="466"/>
      <c r="G74" s="466" t="s">
        <v>1664</v>
      </c>
      <c r="H74" s="466"/>
      <c r="I74" s="467"/>
      <c r="J74" s="129"/>
      <c r="K74" s="89"/>
      <c r="L74" s="89"/>
      <c r="M74" s="74"/>
    </row>
    <row r="75" spans="2:13">
      <c r="B75" s="75" t="s">
        <v>1715</v>
      </c>
      <c r="C75" s="95">
        <v>0.38</v>
      </c>
      <c r="D75" s="72" t="s">
        <v>1665</v>
      </c>
      <c r="E75" s="89" t="s">
        <v>13</v>
      </c>
      <c r="F75" s="89"/>
      <c r="G75" s="73" t="s">
        <v>1665</v>
      </c>
      <c r="H75" s="89" t="s">
        <v>1725</v>
      </c>
      <c r="I75" s="79"/>
      <c r="J75" s="129"/>
      <c r="K75" s="89"/>
      <c r="L75" s="89"/>
      <c r="M75" s="74"/>
    </row>
    <row r="76" spans="2:13">
      <c r="B76" s="75" t="s">
        <v>1716</v>
      </c>
      <c r="C76" s="95">
        <v>1.38</v>
      </c>
      <c r="D76" s="72" t="s">
        <v>1666</v>
      </c>
      <c r="E76" s="99">
        <v>90</v>
      </c>
      <c r="F76" s="77"/>
      <c r="G76" s="81" t="s">
        <v>1666</v>
      </c>
      <c r="H76" s="100" t="s">
        <v>1725</v>
      </c>
      <c r="I76" s="79"/>
      <c r="J76" s="129"/>
      <c r="K76" s="89"/>
      <c r="L76" s="89"/>
      <c r="M76" s="74"/>
    </row>
    <row r="77" spans="2:13">
      <c r="B77" s="468" t="s">
        <v>1673</v>
      </c>
      <c r="C77" s="463"/>
      <c r="D77" s="464"/>
      <c r="E77" s="462" t="s">
        <v>1674</v>
      </c>
      <c r="F77" s="463"/>
      <c r="G77" s="464"/>
      <c r="H77" s="462" t="s">
        <v>1675</v>
      </c>
      <c r="I77" s="463"/>
      <c r="J77" s="464"/>
      <c r="K77" s="462" t="s">
        <v>1703</v>
      </c>
      <c r="L77" s="463"/>
      <c r="M77" s="469"/>
    </row>
    <row r="78" spans="2:13">
      <c r="B78" s="82" t="s">
        <v>1676</v>
      </c>
      <c r="C78" s="83" t="s">
        <v>1677</v>
      </c>
      <c r="D78" s="84" t="s">
        <v>1678</v>
      </c>
      <c r="E78" s="85" t="s">
        <v>1676</v>
      </c>
      <c r="F78" s="83" t="s">
        <v>1677</v>
      </c>
      <c r="G78" s="84" t="s">
        <v>1678</v>
      </c>
      <c r="H78" s="85" t="s">
        <v>1696</v>
      </c>
      <c r="I78" s="83" t="s">
        <v>1733</v>
      </c>
      <c r="J78" s="84" t="s">
        <v>1734</v>
      </c>
      <c r="K78" s="85" t="s">
        <v>1704</v>
      </c>
      <c r="L78" s="83"/>
      <c r="M78" s="86" t="s">
        <v>1705</v>
      </c>
    </row>
    <row r="79" spans="2:13">
      <c r="B79" s="70" t="s">
        <v>1680</v>
      </c>
      <c r="C79" s="95" t="s">
        <v>1146</v>
      </c>
      <c r="D79" s="101">
        <v>102</v>
      </c>
      <c r="E79" s="88" t="s">
        <v>1680</v>
      </c>
      <c r="F79" s="95" t="s">
        <v>1724</v>
      </c>
      <c r="G79" s="101">
        <v>0</v>
      </c>
      <c r="H79" s="88" t="s">
        <v>1697</v>
      </c>
      <c r="I79" s="95">
        <v>0</v>
      </c>
      <c r="J79" s="101">
        <v>10</v>
      </c>
      <c r="K79" s="88" t="s">
        <v>1706</v>
      </c>
      <c r="L79" s="89"/>
      <c r="M79" s="116">
        <v>55</v>
      </c>
    </row>
    <row r="80" spans="2:13">
      <c r="B80" s="70" t="s">
        <v>1681</v>
      </c>
      <c r="C80" s="103" t="s">
        <v>849</v>
      </c>
      <c r="D80" s="101">
        <v>75</v>
      </c>
      <c r="E80" s="88" t="s">
        <v>1681</v>
      </c>
      <c r="F80" s="95" t="s">
        <v>1724</v>
      </c>
      <c r="G80" s="101">
        <v>0</v>
      </c>
      <c r="H80" s="88" t="s">
        <v>1698</v>
      </c>
      <c r="I80" s="95">
        <v>90</v>
      </c>
      <c r="J80" s="101">
        <v>10</v>
      </c>
      <c r="K80" s="88" t="s">
        <v>1737</v>
      </c>
      <c r="L80" s="89"/>
      <c r="M80" s="116">
        <v>0</v>
      </c>
    </row>
    <row r="81" spans="2:13">
      <c r="B81" s="70" t="s">
        <v>1682</v>
      </c>
      <c r="C81" s="95" t="s">
        <v>1724</v>
      </c>
      <c r="D81" s="101">
        <v>0</v>
      </c>
      <c r="E81" s="88" t="s">
        <v>1682</v>
      </c>
      <c r="F81" s="95" t="s">
        <v>1724</v>
      </c>
      <c r="G81" s="101">
        <v>0</v>
      </c>
      <c r="H81" s="88" t="s">
        <v>1699</v>
      </c>
      <c r="I81" s="95">
        <v>0</v>
      </c>
      <c r="J81" s="101">
        <v>20</v>
      </c>
      <c r="K81" s="76" t="s">
        <v>1708</v>
      </c>
      <c r="L81" s="77"/>
      <c r="M81" s="110">
        <v>0</v>
      </c>
    </row>
    <row r="82" spans="2:13">
      <c r="B82" s="70" t="s">
        <v>1683</v>
      </c>
      <c r="C82" s="118" t="s">
        <v>1311</v>
      </c>
      <c r="D82" s="101">
        <v>75</v>
      </c>
      <c r="E82" s="88" t="s">
        <v>1683</v>
      </c>
      <c r="F82" s="104" t="s">
        <v>1196</v>
      </c>
      <c r="G82" s="101">
        <v>60</v>
      </c>
      <c r="H82" s="88" t="s">
        <v>1700</v>
      </c>
      <c r="I82" s="95">
        <v>0</v>
      </c>
      <c r="J82" s="101">
        <v>10</v>
      </c>
      <c r="K82" s="462" t="s">
        <v>1709</v>
      </c>
      <c r="L82" s="463"/>
      <c r="M82" s="469"/>
    </row>
    <row r="83" spans="2:13">
      <c r="B83" s="70" t="s">
        <v>1684</v>
      </c>
      <c r="C83" s="95" t="s">
        <v>1724</v>
      </c>
      <c r="D83" s="101">
        <v>0</v>
      </c>
      <c r="E83" s="88" t="s">
        <v>1684</v>
      </c>
      <c r="F83" s="95" t="s">
        <v>891</v>
      </c>
      <c r="G83" s="101">
        <v>80</v>
      </c>
      <c r="H83" s="89" t="s">
        <v>1726</v>
      </c>
      <c r="I83" s="95">
        <v>50</v>
      </c>
      <c r="J83" s="101">
        <v>0</v>
      </c>
      <c r="K83" s="470" t="s">
        <v>1710</v>
      </c>
      <c r="L83" s="471"/>
      <c r="M83" s="116">
        <v>0</v>
      </c>
    </row>
    <row r="84" spans="2:13">
      <c r="B84" s="70" t="s">
        <v>1685</v>
      </c>
      <c r="C84" s="95" t="s">
        <v>955</v>
      </c>
      <c r="D84" s="101">
        <v>75</v>
      </c>
      <c r="E84" s="88" t="s">
        <v>1685</v>
      </c>
      <c r="F84" s="95" t="s">
        <v>1724</v>
      </c>
      <c r="G84" s="101">
        <v>0</v>
      </c>
      <c r="H84" s="88" t="s">
        <v>1701</v>
      </c>
      <c r="I84" s="95">
        <v>100</v>
      </c>
      <c r="J84" s="101">
        <v>0</v>
      </c>
      <c r="K84" s="470" t="s">
        <v>1711</v>
      </c>
      <c r="L84" s="471"/>
      <c r="M84" s="116">
        <v>0</v>
      </c>
    </row>
    <row r="85" spans="2:13">
      <c r="B85" s="70" t="s">
        <v>1686</v>
      </c>
      <c r="C85" s="105" t="s">
        <v>871</v>
      </c>
      <c r="D85" s="101">
        <v>150</v>
      </c>
      <c r="E85" s="88" t="s">
        <v>1686</v>
      </c>
      <c r="F85" s="95" t="s">
        <v>1724</v>
      </c>
      <c r="G85" s="101">
        <v>0</v>
      </c>
      <c r="H85" s="88" t="s">
        <v>1687</v>
      </c>
      <c r="I85" s="95">
        <v>85</v>
      </c>
      <c r="J85" s="101">
        <v>0</v>
      </c>
      <c r="K85" s="470" t="s">
        <v>1712</v>
      </c>
      <c r="L85" s="471"/>
      <c r="M85" s="116">
        <v>0</v>
      </c>
    </row>
    <row r="86" spans="2:13">
      <c r="B86" s="70" t="s">
        <v>1687</v>
      </c>
      <c r="C86" s="95" t="s">
        <v>1724</v>
      </c>
      <c r="D86" s="101">
        <v>0</v>
      </c>
      <c r="E86" s="88" t="s">
        <v>1687</v>
      </c>
      <c r="F86" s="95" t="s">
        <v>1724</v>
      </c>
      <c r="G86" s="101">
        <v>0</v>
      </c>
      <c r="H86" s="88" t="s">
        <v>1702</v>
      </c>
      <c r="I86" s="109">
        <v>0</v>
      </c>
      <c r="J86" s="115">
        <v>0</v>
      </c>
      <c r="K86" s="96"/>
      <c r="L86" s="109"/>
      <c r="M86" s="110"/>
    </row>
    <row r="87" spans="2:13">
      <c r="B87" s="70" t="s">
        <v>1688</v>
      </c>
      <c r="C87" s="95" t="s">
        <v>1724</v>
      </c>
      <c r="D87" s="101">
        <v>0</v>
      </c>
      <c r="E87" s="88" t="s">
        <v>1688</v>
      </c>
      <c r="F87" s="95" t="s">
        <v>1724</v>
      </c>
      <c r="G87" s="101">
        <v>0</v>
      </c>
      <c r="H87" s="472" t="s">
        <v>1714</v>
      </c>
      <c r="I87" s="473"/>
      <c r="J87" s="90" t="s">
        <v>1713</v>
      </c>
      <c r="K87" s="106">
        <v>30</v>
      </c>
      <c r="L87" s="91" t="s">
        <v>1707</v>
      </c>
      <c r="M87" s="107">
        <v>300</v>
      </c>
    </row>
    <row r="88" spans="2:13">
      <c r="B88" s="70" t="s">
        <v>1689</v>
      </c>
      <c r="C88" s="95" t="s">
        <v>1724</v>
      </c>
      <c r="D88" s="101">
        <v>0</v>
      </c>
      <c r="E88" s="88" t="s">
        <v>1689</v>
      </c>
      <c r="F88" s="95" t="s">
        <v>1724</v>
      </c>
      <c r="G88" s="101">
        <v>0</v>
      </c>
      <c r="H88" s="89"/>
      <c r="I88" s="89"/>
      <c r="J88" s="89"/>
      <c r="K88" s="89"/>
      <c r="L88" s="89"/>
      <c r="M88" s="74"/>
    </row>
    <row r="89" spans="2:13">
      <c r="B89" s="70" t="s">
        <v>1690</v>
      </c>
      <c r="C89" s="95" t="s">
        <v>1725</v>
      </c>
      <c r="D89" s="101" t="s">
        <v>1725</v>
      </c>
      <c r="E89" s="88" t="s">
        <v>1690</v>
      </c>
      <c r="F89" s="95" t="s">
        <v>1725</v>
      </c>
      <c r="G89" s="101" t="s">
        <v>1725</v>
      </c>
      <c r="H89" s="89"/>
      <c r="I89" s="89"/>
      <c r="J89" s="89"/>
      <c r="K89" s="89"/>
      <c r="L89" s="89"/>
      <c r="M89" s="74"/>
    </row>
    <row r="90" spans="2:13">
      <c r="B90" s="70" t="s">
        <v>1691</v>
      </c>
      <c r="C90" s="95" t="s">
        <v>1724</v>
      </c>
      <c r="D90" s="101">
        <v>0</v>
      </c>
      <c r="E90" s="88" t="s">
        <v>1691</v>
      </c>
      <c r="F90" s="105" t="s">
        <v>1197</v>
      </c>
      <c r="G90" s="101">
        <v>75</v>
      </c>
      <c r="H90" s="89"/>
      <c r="I90" s="89"/>
      <c r="J90" s="89"/>
      <c r="K90" s="89"/>
      <c r="L90" s="89"/>
      <c r="M90" s="74"/>
    </row>
    <row r="91" spans="2:13">
      <c r="B91" s="70" t="s">
        <v>1692</v>
      </c>
      <c r="C91" s="95" t="s">
        <v>1724</v>
      </c>
      <c r="D91" s="101">
        <v>0</v>
      </c>
      <c r="E91" s="88" t="s">
        <v>1692</v>
      </c>
      <c r="F91" s="95" t="s">
        <v>1724</v>
      </c>
      <c r="G91" s="101">
        <v>0</v>
      </c>
      <c r="H91" s="89"/>
      <c r="I91" s="89"/>
      <c r="J91" s="89"/>
      <c r="K91" s="89"/>
      <c r="L91" s="89"/>
      <c r="M91" s="74"/>
    </row>
    <row r="92" spans="2:13">
      <c r="B92" s="70" t="s">
        <v>1693</v>
      </c>
      <c r="C92" s="95" t="s">
        <v>1724</v>
      </c>
      <c r="D92" s="101">
        <v>0</v>
      </c>
      <c r="E92" s="88" t="s">
        <v>1693</v>
      </c>
      <c r="F92" s="105" t="s">
        <v>1187</v>
      </c>
      <c r="G92" s="101">
        <v>80</v>
      </c>
      <c r="H92" s="95" t="s">
        <v>1718</v>
      </c>
      <c r="I92" s="89"/>
      <c r="J92" s="94" t="s">
        <v>1719</v>
      </c>
      <c r="K92" s="89"/>
      <c r="L92" s="94" t="s">
        <v>1720</v>
      </c>
      <c r="M92" s="74"/>
    </row>
    <row r="93" spans="2:13">
      <c r="B93" s="70" t="s">
        <v>1694</v>
      </c>
      <c r="C93" s="95" t="s">
        <v>1724</v>
      </c>
      <c r="D93" s="101">
        <v>0</v>
      </c>
      <c r="E93" s="88" t="s">
        <v>1694</v>
      </c>
      <c r="F93" s="95" t="s">
        <v>1724</v>
      </c>
      <c r="G93" s="101">
        <v>0</v>
      </c>
      <c r="H93" s="89"/>
      <c r="I93" s="89"/>
      <c r="J93" s="89"/>
      <c r="K93" s="89"/>
      <c r="L93" s="89"/>
      <c r="M93" s="74"/>
    </row>
    <row r="94" spans="2:13">
      <c r="B94" s="70" t="s">
        <v>1679</v>
      </c>
      <c r="C94" s="95" t="s">
        <v>865</v>
      </c>
      <c r="D94" s="101">
        <v>66</v>
      </c>
      <c r="E94" s="88" t="s">
        <v>1679</v>
      </c>
      <c r="F94" s="95" t="s">
        <v>1724</v>
      </c>
      <c r="G94" s="101">
        <v>0</v>
      </c>
      <c r="H94" s="89"/>
      <c r="I94" s="89"/>
      <c r="J94" s="89"/>
      <c r="K94" s="89"/>
      <c r="L94" s="89"/>
      <c r="M94" s="74"/>
    </row>
    <row r="95" spans="2:13">
      <c r="B95" s="70" t="s">
        <v>1695</v>
      </c>
      <c r="C95" s="95" t="s">
        <v>966</v>
      </c>
      <c r="D95" s="101">
        <v>75</v>
      </c>
      <c r="E95" s="88" t="s">
        <v>1695</v>
      </c>
      <c r="F95" s="95" t="s">
        <v>1724</v>
      </c>
      <c r="G95" s="101">
        <v>0</v>
      </c>
      <c r="H95" s="89"/>
      <c r="I95" s="89"/>
      <c r="J95" s="89"/>
      <c r="K95" s="89"/>
      <c r="L95" s="89"/>
      <c r="M95" s="74"/>
    </row>
    <row r="96" spans="2:13" ht="15.75" thickBot="1">
      <c r="B96" s="111" t="s">
        <v>1731</v>
      </c>
      <c r="C96" s="102"/>
      <c r="D96" s="117">
        <v>88</v>
      </c>
      <c r="E96" s="112" t="s">
        <v>1732</v>
      </c>
      <c r="F96" s="102"/>
      <c r="G96" s="117">
        <v>74</v>
      </c>
      <c r="H96" s="92"/>
      <c r="I96" s="92"/>
      <c r="J96" s="92"/>
      <c r="K96" s="92"/>
      <c r="L96" s="92"/>
      <c r="M96" s="93"/>
    </row>
    <row r="97" spans="2:13" ht="16.5" thickTop="1" thickBot="1"/>
    <row r="98" spans="2:13" ht="16.5" thickTop="1" thickBot="1">
      <c r="B98" s="457" t="s">
        <v>1740</v>
      </c>
      <c r="C98" s="458"/>
      <c r="D98" s="459" t="s">
        <v>1660</v>
      </c>
      <c r="E98" s="460"/>
      <c r="F98" s="460"/>
      <c r="G98" s="460"/>
      <c r="H98" s="460"/>
      <c r="I98" s="461"/>
      <c r="J98" s="128"/>
      <c r="K98" s="68"/>
      <c r="L98" s="68"/>
      <c r="M98" s="69"/>
    </row>
    <row r="99" spans="2:13" ht="15.75" thickTop="1">
      <c r="B99" s="75" t="s">
        <v>1669</v>
      </c>
      <c r="C99" s="126">
        <v>6</v>
      </c>
      <c r="D99" s="125" t="s">
        <v>1654</v>
      </c>
      <c r="E99" s="126" t="s">
        <v>1655</v>
      </c>
      <c r="F99" s="126" t="s">
        <v>1656</v>
      </c>
      <c r="G99" s="126" t="s">
        <v>1658</v>
      </c>
      <c r="H99" s="126" t="s">
        <v>1657</v>
      </c>
      <c r="I99" s="127" t="s">
        <v>1659</v>
      </c>
      <c r="J99" s="129"/>
      <c r="K99" s="124"/>
      <c r="L99" s="124"/>
      <c r="M99" s="74"/>
    </row>
    <row r="100" spans="2:13">
      <c r="B100" s="75" t="s">
        <v>1762</v>
      </c>
      <c r="C100" s="95" t="s">
        <v>1743</v>
      </c>
      <c r="D100" s="96">
        <v>25</v>
      </c>
      <c r="E100" s="97">
        <v>20</v>
      </c>
      <c r="F100" s="97">
        <v>15</v>
      </c>
      <c r="G100" s="97">
        <v>105</v>
      </c>
      <c r="H100" s="97">
        <v>55</v>
      </c>
      <c r="I100" s="98">
        <v>90</v>
      </c>
      <c r="J100" s="129"/>
      <c r="K100" s="124"/>
      <c r="L100" s="124"/>
      <c r="M100" s="74"/>
    </row>
    <row r="101" spans="2:13">
      <c r="B101" s="75" t="s">
        <v>1667</v>
      </c>
      <c r="C101" s="95" t="s">
        <v>13</v>
      </c>
      <c r="D101" s="462" t="s">
        <v>1671</v>
      </c>
      <c r="E101" s="463"/>
      <c r="F101" s="463"/>
      <c r="G101" s="463"/>
      <c r="H101" s="463"/>
      <c r="I101" s="464"/>
      <c r="J101" s="129"/>
      <c r="K101" s="124"/>
      <c r="L101" s="124"/>
      <c r="M101" s="74"/>
    </row>
    <row r="102" spans="2:13">
      <c r="B102" s="75" t="s">
        <v>1668</v>
      </c>
      <c r="C102" s="95" t="s">
        <v>1725</v>
      </c>
      <c r="D102" s="465" t="s">
        <v>1663</v>
      </c>
      <c r="E102" s="466"/>
      <c r="F102" s="466"/>
      <c r="G102" s="466" t="s">
        <v>1664</v>
      </c>
      <c r="H102" s="466"/>
      <c r="I102" s="467"/>
      <c r="J102" s="129"/>
      <c r="K102" s="124"/>
      <c r="L102" s="124"/>
      <c r="M102" s="74"/>
    </row>
    <row r="103" spans="2:13">
      <c r="B103" s="75" t="s">
        <v>1672</v>
      </c>
      <c r="C103" s="105" t="s">
        <v>1616</v>
      </c>
      <c r="D103" s="72" t="s">
        <v>1665</v>
      </c>
      <c r="E103" s="124" t="s">
        <v>1374</v>
      </c>
      <c r="F103" s="124"/>
      <c r="G103" s="73" t="s">
        <v>1665</v>
      </c>
      <c r="H103" s="124" t="s">
        <v>1725</v>
      </c>
      <c r="I103" s="79"/>
      <c r="J103" s="129"/>
      <c r="K103" s="124"/>
      <c r="L103" s="124"/>
      <c r="M103" s="74"/>
    </row>
    <row r="104" spans="2:13">
      <c r="B104" s="75" t="s">
        <v>1661</v>
      </c>
      <c r="C104" s="95">
        <v>225.75</v>
      </c>
      <c r="D104" s="80" t="s">
        <v>1666</v>
      </c>
      <c r="E104" s="99">
        <v>72</v>
      </c>
      <c r="F104" s="77"/>
      <c r="G104" s="81" t="s">
        <v>1666</v>
      </c>
      <c r="H104" s="99" t="s">
        <v>1725</v>
      </c>
      <c r="I104" s="78"/>
      <c r="J104" s="129"/>
      <c r="K104" s="124"/>
      <c r="L104" s="124"/>
      <c r="M104" s="74"/>
    </row>
    <row r="105" spans="2:13">
      <c r="B105" s="75" t="s">
        <v>1662</v>
      </c>
      <c r="C105" s="95">
        <v>23.67</v>
      </c>
      <c r="D105" s="462" t="s">
        <v>1670</v>
      </c>
      <c r="E105" s="463"/>
      <c r="F105" s="463"/>
      <c r="G105" s="463"/>
      <c r="H105" s="463"/>
      <c r="I105" s="464"/>
      <c r="J105" s="129"/>
      <c r="K105" s="124"/>
      <c r="L105" s="124"/>
      <c r="M105" s="74"/>
    </row>
    <row r="106" spans="2:13">
      <c r="B106" s="75" t="s">
        <v>1730</v>
      </c>
      <c r="C106" s="95">
        <v>331.54</v>
      </c>
      <c r="D106" s="465" t="s">
        <v>1663</v>
      </c>
      <c r="E106" s="466"/>
      <c r="F106" s="466"/>
      <c r="G106" s="466" t="s">
        <v>1664</v>
      </c>
      <c r="H106" s="466"/>
      <c r="I106" s="467"/>
      <c r="J106" s="129"/>
      <c r="K106" s="124"/>
      <c r="L106" s="124"/>
      <c r="M106" s="74"/>
    </row>
    <row r="107" spans="2:13">
      <c r="B107" s="75" t="s">
        <v>1715</v>
      </c>
      <c r="C107" s="95">
        <v>0.38</v>
      </c>
      <c r="D107" s="72" t="s">
        <v>1665</v>
      </c>
      <c r="E107" s="124" t="s">
        <v>13</v>
      </c>
      <c r="F107" s="124"/>
      <c r="G107" s="73" t="s">
        <v>1665</v>
      </c>
      <c r="H107" s="124" t="s">
        <v>1725</v>
      </c>
      <c r="I107" s="79"/>
      <c r="J107" s="129"/>
      <c r="K107" s="124"/>
      <c r="L107" s="124"/>
      <c r="M107" s="74"/>
    </row>
    <row r="108" spans="2:13">
      <c r="B108" s="75" t="s">
        <v>1716</v>
      </c>
      <c r="C108" s="95">
        <v>1.38</v>
      </c>
      <c r="D108" s="72" t="s">
        <v>1666</v>
      </c>
      <c r="E108" s="99">
        <v>90</v>
      </c>
      <c r="F108" s="77"/>
      <c r="G108" s="81" t="s">
        <v>1666</v>
      </c>
      <c r="H108" s="100" t="s">
        <v>1725</v>
      </c>
      <c r="I108" s="79"/>
      <c r="J108" s="129"/>
      <c r="K108" s="124"/>
      <c r="L108" s="124"/>
      <c r="M108" s="74"/>
    </row>
    <row r="109" spans="2:13">
      <c r="B109" s="468" t="s">
        <v>1673</v>
      </c>
      <c r="C109" s="463"/>
      <c r="D109" s="464"/>
      <c r="E109" s="462" t="s">
        <v>1674</v>
      </c>
      <c r="F109" s="463"/>
      <c r="G109" s="464"/>
      <c r="H109" s="462" t="s">
        <v>1675</v>
      </c>
      <c r="I109" s="463"/>
      <c r="J109" s="464"/>
      <c r="K109" s="462" t="s">
        <v>1703</v>
      </c>
      <c r="L109" s="463"/>
      <c r="M109" s="469"/>
    </row>
    <row r="110" spans="2:13">
      <c r="B110" s="82" t="s">
        <v>1676</v>
      </c>
      <c r="C110" s="126" t="s">
        <v>1677</v>
      </c>
      <c r="D110" s="127" t="s">
        <v>1678</v>
      </c>
      <c r="E110" s="125" t="s">
        <v>1676</v>
      </c>
      <c r="F110" s="126" t="s">
        <v>1677</v>
      </c>
      <c r="G110" s="127" t="s">
        <v>1678</v>
      </c>
      <c r="H110" s="125" t="s">
        <v>1696</v>
      </c>
      <c r="I110" s="126" t="s">
        <v>1733</v>
      </c>
      <c r="J110" s="127" t="s">
        <v>1734</v>
      </c>
      <c r="K110" s="125" t="s">
        <v>1704</v>
      </c>
      <c r="L110" s="126"/>
      <c r="M110" s="86" t="s">
        <v>1705</v>
      </c>
    </row>
    <row r="111" spans="2:13">
      <c r="B111" s="70" t="s">
        <v>1680</v>
      </c>
      <c r="C111" s="95" t="s">
        <v>1146</v>
      </c>
      <c r="D111" s="101">
        <v>102</v>
      </c>
      <c r="E111" s="123" t="s">
        <v>1680</v>
      </c>
      <c r="F111" s="95" t="s">
        <v>1724</v>
      </c>
      <c r="G111" s="101">
        <v>0</v>
      </c>
      <c r="H111" s="123" t="s">
        <v>1697</v>
      </c>
      <c r="I111" s="95">
        <v>0</v>
      </c>
      <c r="J111" s="101">
        <v>10</v>
      </c>
      <c r="K111" s="123" t="s">
        <v>1706</v>
      </c>
      <c r="L111" s="124"/>
      <c r="M111" s="116">
        <v>55</v>
      </c>
    </row>
    <row r="112" spans="2:13">
      <c r="B112" s="70" t="s">
        <v>1681</v>
      </c>
      <c r="C112" s="103" t="s">
        <v>849</v>
      </c>
      <c r="D112" s="101">
        <v>75</v>
      </c>
      <c r="E112" s="123" t="s">
        <v>1681</v>
      </c>
      <c r="F112" s="95" t="s">
        <v>1724</v>
      </c>
      <c r="G112" s="101">
        <v>0</v>
      </c>
      <c r="H112" s="123" t="s">
        <v>1698</v>
      </c>
      <c r="I112" s="95">
        <v>90</v>
      </c>
      <c r="J112" s="101">
        <v>10</v>
      </c>
      <c r="K112" s="123" t="s">
        <v>1737</v>
      </c>
      <c r="L112" s="124"/>
      <c r="M112" s="116">
        <v>0</v>
      </c>
    </row>
    <row r="113" spans="2:13">
      <c r="B113" s="70" t="s">
        <v>1682</v>
      </c>
      <c r="C113" s="95" t="s">
        <v>1724</v>
      </c>
      <c r="D113" s="101">
        <v>0</v>
      </c>
      <c r="E113" s="123" t="s">
        <v>1682</v>
      </c>
      <c r="F113" s="95" t="s">
        <v>1724</v>
      </c>
      <c r="G113" s="101">
        <v>0</v>
      </c>
      <c r="H113" s="123" t="s">
        <v>1699</v>
      </c>
      <c r="I113" s="95">
        <v>0</v>
      </c>
      <c r="J113" s="101">
        <v>20</v>
      </c>
      <c r="K113" s="76" t="s">
        <v>1708</v>
      </c>
      <c r="L113" s="77"/>
      <c r="M113" s="110">
        <v>0</v>
      </c>
    </row>
    <row r="114" spans="2:13">
      <c r="B114" s="70" t="s">
        <v>1683</v>
      </c>
      <c r="C114" s="118" t="s">
        <v>1311</v>
      </c>
      <c r="D114" s="101">
        <v>75</v>
      </c>
      <c r="E114" s="123" t="s">
        <v>1683</v>
      </c>
      <c r="F114" s="104" t="s">
        <v>1196</v>
      </c>
      <c r="G114" s="101">
        <v>60</v>
      </c>
      <c r="H114" s="123" t="s">
        <v>1700</v>
      </c>
      <c r="I114" s="95">
        <v>0</v>
      </c>
      <c r="J114" s="101">
        <v>10</v>
      </c>
      <c r="K114" s="462" t="s">
        <v>1709</v>
      </c>
      <c r="L114" s="463"/>
      <c r="M114" s="469"/>
    </row>
    <row r="115" spans="2:13">
      <c r="B115" s="70" t="s">
        <v>1684</v>
      </c>
      <c r="C115" s="95" t="s">
        <v>1724</v>
      </c>
      <c r="D115" s="101">
        <v>0</v>
      </c>
      <c r="E115" s="123" t="s">
        <v>1684</v>
      </c>
      <c r="F115" s="95" t="s">
        <v>891</v>
      </c>
      <c r="G115" s="101">
        <v>80</v>
      </c>
      <c r="H115" s="124" t="s">
        <v>1726</v>
      </c>
      <c r="I115" s="95">
        <v>50</v>
      </c>
      <c r="J115" s="101">
        <v>0</v>
      </c>
      <c r="K115" s="470" t="s">
        <v>1710</v>
      </c>
      <c r="L115" s="471"/>
      <c r="M115" s="116">
        <v>0</v>
      </c>
    </row>
    <row r="116" spans="2:13">
      <c r="B116" s="70" t="s">
        <v>1685</v>
      </c>
      <c r="C116" s="95" t="s">
        <v>955</v>
      </c>
      <c r="D116" s="101">
        <v>75</v>
      </c>
      <c r="E116" s="123" t="s">
        <v>1685</v>
      </c>
      <c r="F116" s="95" t="s">
        <v>1724</v>
      </c>
      <c r="G116" s="101">
        <v>0</v>
      </c>
      <c r="H116" s="123" t="s">
        <v>1701</v>
      </c>
      <c r="I116" s="95">
        <v>100</v>
      </c>
      <c r="J116" s="101">
        <v>0</v>
      </c>
      <c r="K116" s="470" t="s">
        <v>1711</v>
      </c>
      <c r="L116" s="471"/>
      <c r="M116" s="116">
        <v>0</v>
      </c>
    </row>
    <row r="117" spans="2:13">
      <c r="B117" s="70" t="s">
        <v>1686</v>
      </c>
      <c r="C117" s="105" t="s">
        <v>871</v>
      </c>
      <c r="D117" s="101">
        <v>150</v>
      </c>
      <c r="E117" s="123" t="s">
        <v>1686</v>
      </c>
      <c r="F117" s="95" t="s">
        <v>1724</v>
      </c>
      <c r="G117" s="101">
        <v>0</v>
      </c>
      <c r="H117" s="123" t="s">
        <v>1687</v>
      </c>
      <c r="I117" s="95">
        <v>85</v>
      </c>
      <c r="J117" s="101">
        <v>0</v>
      </c>
      <c r="K117" s="470" t="s">
        <v>1712</v>
      </c>
      <c r="L117" s="471"/>
      <c r="M117" s="116">
        <v>0</v>
      </c>
    </row>
    <row r="118" spans="2:13">
      <c r="B118" s="70" t="s">
        <v>1687</v>
      </c>
      <c r="C118" s="95" t="s">
        <v>1724</v>
      </c>
      <c r="D118" s="101">
        <v>0</v>
      </c>
      <c r="E118" s="123" t="s">
        <v>1687</v>
      </c>
      <c r="F118" s="95" t="s">
        <v>1724</v>
      </c>
      <c r="G118" s="101">
        <v>0</v>
      </c>
      <c r="H118" s="123" t="s">
        <v>1702</v>
      </c>
      <c r="I118" s="109">
        <v>0</v>
      </c>
      <c r="J118" s="115">
        <v>0</v>
      </c>
      <c r="K118" s="96"/>
      <c r="L118" s="109"/>
      <c r="M118" s="110"/>
    </row>
    <row r="119" spans="2:13">
      <c r="B119" s="70" t="s">
        <v>1688</v>
      </c>
      <c r="C119" s="95" t="s">
        <v>1724</v>
      </c>
      <c r="D119" s="101">
        <v>0</v>
      </c>
      <c r="E119" s="123" t="s">
        <v>1688</v>
      </c>
      <c r="F119" s="95" t="s">
        <v>1724</v>
      </c>
      <c r="G119" s="101">
        <v>0</v>
      </c>
      <c r="H119" s="472" t="s">
        <v>1714</v>
      </c>
      <c r="I119" s="473"/>
      <c r="J119" s="90" t="s">
        <v>1713</v>
      </c>
      <c r="K119" s="106">
        <v>30</v>
      </c>
      <c r="L119" s="91" t="s">
        <v>1707</v>
      </c>
      <c r="M119" s="107">
        <v>300</v>
      </c>
    </row>
    <row r="120" spans="2:13">
      <c r="B120" s="70" t="s">
        <v>1689</v>
      </c>
      <c r="C120" s="95" t="s">
        <v>1724</v>
      </c>
      <c r="D120" s="101">
        <v>0</v>
      </c>
      <c r="E120" s="123" t="s">
        <v>1689</v>
      </c>
      <c r="F120" s="95" t="s">
        <v>1724</v>
      </c>
      <c r="G120" s="101">
        <v>0</v>
      </c>
      <c r="H120" s="124"/>
      <c r="I120" s="124"/>
      <c r="J120" s="124"/>
      <c r="K120" s="124"/>
      <c r="L120" s="124"/>
      <c r="M120" s="74"/>
    </row>
    <row r="121" spans="2:13">
      <c r="B121" s="70" t="s">
        <v>1690</v>
      </c>
      <c r="C121" s="95" t="s">
        <v>1725</v>
      </c>
      <c r="D121" s="101" t="s">
        <v>1725</v>
      </c>
      <c r="E121" s="123" t="s">
        <v>1690</v>
      </c>
      <c r="F121" s="95" t="s">
        <v>1725</v>
      </c>
      <c r="G121" s="101" t="s">
        <v>1725</v>
      </c>
      <c r="H121" s="124"/>
      <c r="I121" s="124"/>
      <c r="J121" s="124"/>
      <c r="K121" s="124"/>
      <c r="L121" s="124"/>
      <c r="M121" s="74"/>
    </row>
    <row r="122" spans="2:13">
      <c r="B122" s="70" t="s">
        <v>1691</v>
      </c>
      <c r="C122" s="95" t="s">
        <v>1724</v>
      </c>
      <c r="D122" s="101">
        <v>0</v>
      </c>
      <c r="E122" s="123" t="s">
        <v>1691</v>
      </c>
      <c r="F122" s="105" t="s">
        <v>1197</v>
      </c>
      <c r="G122" s="101">
        <v>75</v>
      </c>
      <c r="H122" s="124"/>
      <c r="I122" s="124"/>
      <c r="J122" s="124"/>
      <c r="K122" s="124"/>
      <c r="L122" s="124"/>
      <c r="M122" s="74"/>
    </row>
    <row r="123" spans="2:13">
      <c r="B123" s="70" t="s">
        <v>1692</v>
      </c>
      <c r="C123" s="95" t="s">
        <v>1724</v>
      </c>
      <c r="D123" s="101">
        <v>0</v>
      </c>
      <c r="E123" s="123" t="s">
        <v>1692</v>
      </c>
      <c r="F123" s="95" t="s">
        <v>1724</v>
      </c>
      <c r="G123" s="101">
        <v>0</v>
      </c>
      <c r="H123" s="124"/>
      <c r="I123" s="124"/>
      <c r="J123" s="124"/>
      <c r="K123" s="124"/>
      <c r="L123" s="124"/>
      <c r="M123" s="74"/>
    </row>
    <row r="124" spans="2:13">
      <c r="B124" s="70" t="s">
        <v>1693</v>
      </c>
      <c r="C124" s="95" t="s">
        <v>1724</v>
      </c>
      <c r="D124" s="101">
        <v>0</v>
      </c>
      <c r="E124" s="123" t="s">
        <v>1693</v>
      </c>
      <c r="F124" s="105" t="s">
        <v>1187</v>
      </c>
      <c r="G124" s="101">
        <v>80</v>
      </c>
      <c r="H124" s="95" t="s">
        <v>1718</v>
      </c>
      <c r="I124" s="124"/>
      <c r="J124" s="94" t="s">
        <v>1719</v>
      </c>
      <c r="K124" s="124"/>
      <c r="L124" s="94" t="s">
        <v>1720</v>
      </c>
      <c r="M124" s="74"/>
    </row>
    <row r="125" spans="2:13">
      <c r="B125" s="70" t="s">
        <v>1694</v>
      </c>
      <c r="C125" s="95" t="s">
        <v>1724</v>
      </c>
      <c r="D125" s="101">
        <v>0</v>
      </c>
      <c r="E125" s="123" t="s">
        <v>1694</v>
      </c>
      <c r="F125" s="95" t="s">
        <v>1724</v>
      </c>
      <c r="G125" s="101">
        <v>0</v>
      </c>
      <c r="H125" s="124"/>
      <c r="I125" s="124"/>
      <c r="J125" s="124"/>
      <c r="K125" s="124"/>
      <c r="L125" s="124"/>
      <c r="M125" s="74"/>
    </row>
    <row r="126" spans="2:13">
      <c r="B126" s="70" t="s">
        <v>1679</v>
      </c>
      <c r="C126" s="95" t="s">
        <v>865</v>
      </c>
      <c r="D126" s="101">
        <v>66</v>
      </c>
      <c r="E126" s="123" t="s">
        <v>1679</v>
      </c>
      <c r="F126" s="95" t="s">
        <v>1724</v>
      </c>
      <c r="G126" s="101">
        <v>0</v>
      </c>
      <c r="H126" s="124"/>
      <c r="I126" s="124"/>
      <c r="J126" s="124"/>
      <c r="K126" s="124"/>
      <c r="L126" s="124"/>
      <c r="M126" s="74"/>
    </row>
    <row r="127" spans="2:13">
      <c r="B127" s="70" t="s">
        <v>1695</v>
      </c>
      <c r="C127" s="95" t="s">
        <v>966</v>
      </c>
      <c r="D127" s="101">
        <v>75</v>
      </c>
      <c r="E127" s="123" t="s">
        <v>1695</v>
      </c>
      <c r="F127" s="95" t="s">
        <v>1724</v>
      </c>
      <c r="G127" s="101">
        <v>0</v>
      </c>
      <c r="H127" s="124"/>
      <c r="I127" s="124"/>
      <c r="J127" s="124"/>
      <c r="K127" s="124"/>
      <c r="L127" s="124"/>
      <c r="M127" s="74"/>
    </row>
    <row r="128" spans="2:13" ht="15.75" thickBot="1">
      <c r="B128" s="111" t="s">
        <v>1731</v>
      </c>
      <c r="C128" s="102"/>
      <c r="D128" s="117">
        <v>88</v>
      </c>
      <c r="E128" s="112" t="s">
        <v>1732</v>
      </c>
      <c r="F128" s="102"/>
      <c r="G128" s="117">
        <v>74</v>
      </c>
      <c r="H128" s="92"/>
      <c r="I128" s="92"/>
      <c r="J128" s="92"/>
      <c r="K128" s="92"/>
      <c r="L128" s="92"/>
      <c r="M128" s="93"/>
    </row>
    <row r="129" spans="2:13" ht="16.5" thickTop="1" thickBot="1"/>
    <row r="130" spans="2:13" ht="16.5" thickTop="1" thickBot="1">
      <c r="B130" s="457" t="s">
        <v>1766</v>
      </c>
      <c r="C130" s="458"/>
      <c r="D130" s="459" t="s">
        <v>1660</v>
      </c>
      <c r="E130" s="460"/>
      <c r="F130" s="460"/>
      <c r="G130" s="460"/>
      <c r="H130" s="460"/>
      <c r="I130" s="461"/>
      <c r="J130" s="150"/>
      <c r="K130" s="68"/>
      <c r="L130" s="68"/>
      <c r="M130" s="69"/>
    </row>
    <row r="131" spans="2:13" ht="15.75" thickTop="1">
      <c r="B131" s="75" t="s">
        <v>1669</v>
      </c>
      <c r="C131" s="133">
        <v>10</v>
      </c>
      <c r="D131" s="132" t="s">
        <v>1654</v>
      </c>
      <c r="E131" s="133" t="s">
        <v>1655</v>
      </c>
      <c r="F131" s="133" t="s">
        <v>1656</v>
      </c>
      <c r="G131" s="133" t="s">
        <v>1658</v>
      </c>
      <c r="H131" s="133" t="s">
        <v>1657</v>
      </c>
      <c r="I131" s="134" t="s">
        <v>1659</v>
      </c>
      <c r="J131" s="136"/>
      <c r="K131" s="131"/>
      <c r="L131" s="131"/>
      <c r="M131" s="74"/>
    </row>
    <row r="132" spans="2:13">
      <c r="B132" s="75" t="s">
        <v>1762</v>
      </c>
      <c r="C132" s="95" t="s">
        <v>1767</v>
      </c>
      <c r="D132" s="96">
        <v>65</v>
      </c>
      <c r="E132" s="97">
        <v>130</v>
      </c>
      <c r="F132" s="97">
        <v>60</v>
      </c>
      <c r="G132" s="97">
        <v>75</v>
      </c>
      <c r="H132" s="97">
        <v>60</v>
      </c>
      <c r="I132" s="98">
        <v>75</v>
      </c>
      <c r="J132" s="136"/>
      <c r="K132" s="131"/>
      <c r="L132" s="131"/>
      <c r="M132" s="74"/>
    </row>
    <row r="133" spans="2:13">
      <c r="B133" s="75" t="s">
        <v>1667</v>
      </c>
      <c r="C133" s="95" t="s">
        <v>1</v>
      </c>
      <c r="D133" s="462" t="s">
        <v>1671</v>
      </c>
      <c r="E133" s="463"/>
      <c r="F133" s="463"/>
      <c r="G133" s="463"/>
      <c r="H133" s="463"/>
      <c r="I133" s="464"/>
      <c r="J133" s="136"/>
      <c r="K133" s="131"/>
      <c r="L133" s="131"/>
      <c r="M133" s="74"/>
    </row>
    <row r="134" spans="2:13">
      <c r="B134" s="75" t="s">
        <v>1668</v>
      </c>
      <c r="C134" s="95" t="s">
        <v>1725</v>
      </c>
      <c r="D134" s="465" t="s">
        <v>1663</v>
      </c>
      <c r="E134" s="466"/>
      <c r="F134" s="466"/>
      <c r="G134" s="466" t="s">
        <v>1664</v>
      </c>
      <c r="H134" s="466"/>
      <c r="I134" s="467"/>
      <c r="J134" s="136"/>
      <c r="K134" s="131"/>
      <c r="L134" s="131"/>
      <c r="M134" s="74"/>
    </row>
    <row r="135" spans="2:13">
      <c r="B135" s="75" t="s">
        <v>1672</v>
      </c>
      <c r="C135" s="95" t="s">
        <v>1543</v>
      </c>
      <c r="D135" s="72" t="s">
        <v>1665</v>
      </c>
      <c r="E135" s="131" t="s">
        <v>1264</v>
      </c>
      <c r="F135" s="131"/>
      <c r="G135" s="73" t="s">
        <v>1665</v>
      </c>
      <c r="H135" s="131" t="s">
        <v>1725</v>
      </c>
      <c r="I135" s="79"/>
      <c r="J135" s="136"/>
      <c r="K135" s="131"/>
      <c r="L135" s="131"/>
      <c r="M135" s="74"/>
    </row>
    <row r="136" spans="2:13">
      <c r="B136" s="75" t="s">
        <v>1661</v>
      </c>
      <c r="C136" s="95">
        <v>454.25</v>
      </c>
      <c r="D136" s="80" t="s">
        <v>1666</v>
      </c>
      <c r="E136" s="99">
        <v>110</v>
      </c>
      <c r="F136" s="77"/>
      <c r="G136" s="81" t="s">
        <v>1666</v>
      </c>
      <c r="H136" s="99" t="s">
        <v>1725</v>
      </c>
      <c r="I136" s="78"/>
      <c r="J136" s="136"/>
      <c r="K136" s="131"/>
      <c r="L136" s="131"/>
      <c r="M136" s="74"/>
    </row>
    <row r="137" spans="2:13">
      <c r="B137" s="75" t="s">
        <v>1662</v>
      </c>
      <c r="C137" s="95">
        <v>188.64</v>
      </c>
      <c r="D137" s="462" t="s">
        <v>1670</v>
      </c>
      <c r="E137" s="463"/>
      <c r="F137" s="463"/>
      <c r="G137" s="463"/>
      <c r="H137" s="463"/>
      <c r="I137" s="464"/>
      <c r="J137" s="136"/>
      <c r="K137" s="131"/>
      <c r="L137" s="131"/>
      <c r="M137" s="74"/>
    </row>
    <row r="138" spans="2:13">
      <c r="B138" s="75" t="s">
        <v>1730</v>
      </c>
      <c r="C138" s="95">
        <v>385.81</v>
      </c>
      <c r="D138" s="465" t="s">
        <v>1663</v>
      </c>
      <c r="E138" s="466"/>
      <c r="F138" s="466"/>
      <c r="G138" s="466" t="s">
        <v>1664</v>
      </c>
      <c r="H138" s="466"/>
      <c r="I138" s="467"/>
      <c r="J138" s="136"/>
      <c r="K138" s="131"/>
      <c r="L138" s="131"/>
      <c r="M138" s="74"/>
    </row>
    <row r="139" spans="2:13">
      <c r="B139" s="75" t="s">
        <v>1715</v>
      </c>
      <c r="C139" s="149">
        <v>1</v>
      </c>
      <c r="D139" s="72" t="s">
        <v>1665</v>
      </c>
      <c r="E139" s="131" t="s">
        <v>763</v>
      </c>
      <c r="F139" s="131"/>
      <c r="G139" s="73" t="s">
        <v>1665</v>
      </c>
      <c r="H139" s="131" t="s">
        <v>1725</v>
      </c>
      <c r="I139" s="79"/>
      <c r="J139" s="136"/>
      <c r="K139" s="131"/>
      <c r="L139" s="131"/>
      <c r="M139" s="74"/>
    </row>
    <row r="140" spans="2:13">
      <c r="B140" s="75" t="s">
        <v>1716</v>
      </c>
      <c r="C140" s="95">
        <v>1.1499999999999999</v>
      </c>
      <c r="D140" s="72" t="s">
        <v>1666</v>
      </c>
      <c r="E140" s="99">
        <v>80</v>
      </c>
      <c r="F140" s="77"/>
      <c r="G140" s="81" t="s">
        <v>1666</v>
      </c>
      <c r="H140" s="100" t="s">
        <v>1725</v>
      </c>
      <c r="I140" s="79"/>
      <c r="J140" s="136"/>
      <c r="K140" s="131"/>
      <c r="L140" s="131"/>
      <c r="M140" s="74"/>
    </row>
    <row r="141" spans="2:13">
      <c r="B141" s="468" t="s">
        <v>1673</v>
      </c>
      <c r="C141" s="463"/>
      <c r="D141" s="464"/>
      <c r="E141" s="462" t="s">
        <v>1674</v>
      </c>
      <c r="F141" s="463"/>
      <c r="G141" s="464"/>
      <c r="H141" s="462" t="s">
        <v>1675</v>
      </c>
      <c r="I141" s="463"/>
      <c r="J141" s="464"/>
      <c r="K141" s="462" t="s">
        <v>1703</v>
      </c>
      <c r="L141" s="463"/>
      <c r="M141" s="469"/>
    </row>
    <row r="142" spans="2:13">
      <c r="B142" s="82" t="s">
        <v>1676</v>
      </c>
      <c r="C142" s="133" t="s">
        <v>1677</v>
      </c>
      <c r="D142" s="134" t="s">
        <v>1678</v>
      </c>
      <c r="E142" s="132" t="s">
        <v>1676</v>
      </c>
      <c r="F142" s="133" t="s">
        <v>1677</v>
      </c>
      <c r="G142" s="134" t="s">
        <v>1678</v>
      </c>
      <c r="H142" s="132" t="s">
        <v>1696</v>
      </c>
      <c r="I142" s="133" t="s">
        <v>1733</v>
      </c>
      <c r="J142" s="134" t="s">
        <v>1734</v>
      </c>
      <c r="K142" s="132" t="s">
        <v>1704</v>
      </c>
      <c r="L142" s="133"/>
      <c r="M142" s="86" t="s">
        <v>1705</v>
      </c>
    </row>
    <row r="143" spans="2:13">
      <c r="B143" s="70" t="s">
        <v>1680</v>
      </c>
      <c r="C143" s="95" t="s">
        <v>1146</v>
      </c>
      <c r="D143" s="101">
        <v>102</v>
      </c>
      <c r="E143" s="130" t="s">
        <v>1680</v>
      </c>
      <c r="F143" s="103" t="s">
        <v>946</v>
      </c>
      <c r="G143" s="101">
        <v>68</v>
      </c>
      <c r="H143" s="130" t="s">
        <v>1697</v>
      </c>
      <c r="I143" s="95">
        <v>75</v>
      </c>
      <c r="J143" s="101">
        <v>10</v>
      </c>
      <c r="K143" s="130" t="s">
        <v>1706</v>
      </c>
      <c r="L143" s="131"/>
      <c r="M143" s="116">
        <v>25</v>
      </c>
    </row>
    <row r="144" spans="2:13">
      <c r="B144" s="70" t="s">
        <v>1681</v>
      </c>
      <c r="C144" s="95" t="s">
        <v>1724</v>
      </c>
      <c r="D144" s="101">
        <v>0</v>
      </c>
      <c r="E144" s="130" t="s">
        <v>1681</v>
      </c>
      <c r="F144" s="95" t="s">
        <v>846</v>
      </c>
      <c r="G144" s="101">
        <v>102</v>
      </c>
      <c r="H144" s="130" t="s">
        <v>1698</v>
      </c>
      <c r="I144" s="95">
        <v>90</v>
      </c>
      <c r="J144" s="101">
        <v>20</v>
      </c>
      <c r="K144" s="130" t="s">
        <v>1737</v>
      </c>
      <c r="L144" s="131"/>
      <c r="M144" s="116">
        <v>0</v>
      </c>
    </row>
    <row r="145" spans="2:13">
      <c r="B145" s="70" t="s">
        <v>1682</v>
      </c>
      <c r="C145" s="95" t="s">
        <v>1724</v>
      </c>
      <c r="D145" s="101">
        <v>0</v>
      </c>
      <c r="E145" s="130" t="s">
        <v>1682</v>
      </c>
      <c r="F145" s="105" t="s">
        <v>1348</v>
      </c>
      <c r="G145" s="101">
        <v>60</v>
      </c>
      <c r="H145" s="130" t="s">
        <v>1699</v>
      </c>
      <c r="I145" s="95">
        <v>0</v>
      </c>
      <c r="J145" s="101">
        <v>40</v>
      </c>
      <c r="K145" s="76" t="s">
        <v>1708</v>
      </c>
      <c r="L145" s="77"/>
      <c r="M145" s="110">
        <v>0</v>
      </c>
    </row>
    <row r="146" spans="2:13">
      <c r="B146" s="70" t="s">
        <v>1683</v>
      </c>
      <c r="C146" s="95" t="s">
        <v>1724</v>
      </c>
      <c r="D146" s="101">
        <v>0</v>
      </c>
      <c r="E146" s="130" t="s">
        <v>1683</v>
      </c>
      <c r="F146" s="105" t="s">
        <v>1309</v>
      </c>
      <c r="G146" s="101">
        <v>95</v>
      </c>
      <c r="H146" s="130" t="s">
        <v>1700</v>
      </c>
      <c r="I146" s="95">
        <v>0</v>
      </c>
      <c r="J146" s="101">
        <v>10</v>
      </c>
      <c r="K146" s="462" t="s">
        <v>1709</v>
      </c>
      <c r="L146" s="463"/>
      <c r="M146" s="469"/>
    </row>
    <row r="147" spans="2:13">
      <c r="B147" s="70" t="s">
        <v>1684</v>
      </c>
      <c r="C147" s="95" t="s">
        <v>1724</v>
      </c>
      <c r="D147" s="101">
        <v>0</v>
      </c>
      <c r="E147" s="130" t="s">
        <v>1684</v>
      </c>
      <c r="F147" s="95" t="s">
        <v>1724</v>
      </c>
      <c r="G147" s="101">
        <v>0</v>
      </c>
      <c r="H147" s="131" t="s">
        <v>1726</v>
      </c>
      <c r="I147" s="95">
        <v>50</v>
      </c>
      <c r="J147" s="101">
        <v>0</v>
      </c>
      <c r="K147" s="470" t="s">
        <v>1710</v>
      </c>
      <c r="L147" s="471"/>
      <c r="M147" s="116">
        <v>0</v>
      </c>
    </row>
    <row r="148" spans="2:13">
      <c r="B148" s="70" t="s">
        <v>1685</v>
      </c>
      <c r="C148" s="95" t="s">
        <v>1724</v>
      </c>
      <c r="D148" s="101">
        <v>0</v>
      </c>
      <c r="E148" s="130" t="s">
        <v>1685</v>
      </c>
      <c r="F148" s="95" t="s">
        <v>952</v>
      </c>
      <c r="G148" s="101">
        <v>95</v>
      </c>
      <c r="H148" s="130" t="s">
        <v>1701</v>
      </c>
      <c r="I148" s="95">
        <v>100</v>
      </c>
      <c r="J148" s="101">
        <v>10</v>
      </c>
      <c r="K148" s="470" t="s">
        <v>1711</v>
      </c>
      <c r="L148" s="471"/>
      <c r="M148" s="116">
        <v>0</v>
      </c>
    </row>
    <row r="149" spans="2:13">
      <c r="B149" s="70" t="s">
        <v>1686</v>
      </c>
      <c r="C149" s="103" t="s">
        <v>1270</v>
      </c>
      <c r="D149" s="101">
        <v>120</v>
      </c>
      <c r="E149" s="130" t="s">
        <v>1686</v>
      </c>
      <c r="F149" s="95" t="s">
        <v>1724</v>
      </c>
      <c r="G149" s="101">
        <v>0</v>
      </c>
      <c r="H149" s="130" t="s">
        <v>1687</v>
      </c>
      <c r="I149" s="95">
        <v>85</v>
      </c>
      <c r="J149" s="101">
        <v>0</v>
      </c>
      <c r="K149" s="470" t="s">
        <v>1712</v>
      </c>
      <c r="L149" s="471"/>
      <c r="M149" s="116">
        <v>0</v>
      </c>
    </row>
    <row r="150" spans="2:13">
      <c r="B150" s="70" t="s">
        <v>1687</v>
      </c>
      <c r="C150" s="95" t="s">
        <v>1724</v>
      </c>
      <c r="D150" s="101">
        <v>0</v>
      </c>
      <c r="E150" s="130" t="s">
        <v>1687</v>
      </c>
      <c r="F150" s="95" t="s">
        <v>1724</v>
      </c>
      <c r="G150" s="101">
        <v>0</v>
      </c>
      <c r="H150" s="130" t="s">
        <v>1702</v>
      </c>
      <c r="I150" s="109">
        <v>0</v>
      </c>
      <c r="J150" s="115">
        <v>0</v>
      </c>
      <c r="K150" s="96"/>
      <c r="L150" s="109"/>
      <c r="M150" s="110"/>
    </row>
    <row r="151" spans="2:13">
      <c r="B151" s="70" t="s">
        <v>1688</v>
      </c>
      <c r="C151" s="95" t="s">
        <v>1724</v>
      </c>
      <c r="D151" s="101">
        <v>0</v>
      </c>
      <c r="E151" s="130" t="s">
        <v>1688</v>
      </c>
      <c r="F151" s="95" t="s">
        <v>1724</v>
      </c>
      <c r="G151" s="101">
        <v>0</v>
      </c>
      <c r="H151" s="472" t="s">
        <v>1714</v>
      </c>
      <c r="I151" s="473"/>
      <c r="J151" s="90" t="s">
        <v>1713</v>
      </c>
      <c r="K151" s="106">
        <v>0</v>
      </c>
      <c r="L151" s="91" t="s">
        <v>1707</v>
      </c>
      <c r="M151" s="107">
        <v>195</v>
      </c>
    </row>
    <row r="152" spans="2:13">
      <c r="B152" s="70" t="s">
        <v>1689</v>
      </c>
      <c r="C152" s="95" t="s">
        <v>629</v>
      </c>
      <c r="D152" s="101">
        <v>60</v>
      </c>
      <c r="E152" s="130" t="s">
        <v>1689</v>
      </c>
      <c r="F152" s="95" t="s">
        <v>1724</v>
      </c>
      <c r="G152" s="101">
        <v>0</v>
      </c>
      <c r="H152" s="131"/>
      <c r="I152" s="131"/>
      <c r="J152" s="131"/>
      <c r="K152" s="131"/>
      <c r="L152" s="131"/>
      <c r="M152" s="74"/>
    </row>
    <row r="153" spans="2:13">
      <c r="B153" s="70" t="s">
        <v>1690</v>
      </c>
      <c r="C153" s="105" t="s">
        <v>1374</v>
      </c>
      <c r="D153" s="101">
        <v>72</v>
      </c>
      <c r="E153" s="130" t="s">
        <v>1690</v>
      </c>
      <c r="F153" s="105" t="s">
        <v>808</v>
      </c>
      <c r="G153" s="101">
        <v>50</v>
      </c>
      <c r="H153" s="131"/>
      <c r="I153" s="131"/>
      <c r="J153" s="131"/>
      <c r="K153" s="131"/>
      <c r="L153" s="131"/>
      <c r="M153" s="74"/>
    </row>
    <row r="154" spans="2:13">
      <c r="B154" s="70" t="s">
        <v>1691</v>
      </c>
      <c r="C154" s="95" t="s">
        <v>1019</v>
      </c>
      <c r="D154" s="101">
        <v>102</v>
      </c>
      <c r="E154" s="130" t="s">
        <v>1691</v>
      </c>
      <c r="F154" s="95" t="s">
        <v>1724</v>
      </c>
      <c r="G154" s="101">
        <v>0</v>
      </c>
      <c r="H154" s="131"/>
      <c r="I154" s="131"/>
      <c r="J154" s="131"/>
      <c r="K154" s="131"/>
      <c r="L154" s="131"/>
      <c r="M154" s="74"/>
    </row>
    <row r="155" spans="2:13">
      <c r="B155" s="70" t="s">
        <v>1692</v>
      </c>
      <c r="C155" s="103" t="s">
        <v>1254</v>
      </c>
      <c r="D155" s="101">
        <v>80</v>
      </c>
      <c r="E155" s="130" t="s">
        <v>1692</v>
      </c>
      <c r="F155" s="95" t="s">
        <v>1724</v>
      </c>
      <c r="G155" s="101">
        <v>0</v>
      </c>
      <c r="H155" s="131"/>
      <c r="I155" s="131"/>
      <c r="J155" s="131"/>
      <c r="K155" s="131"/>
      <c r="L155" s="131"/>
      <c r="M155" s="74"/>
    </row>
    <row r="156" spans="2:13">
      <c r="B156" s="70" t="s">
        <v>1693</v>
      </c>
      <c r="C156" s="105" t="s">
        <v>1189</v>
      </c>
      <c r="D156" s="101">
        <v>70</v>
      </c>
      <c r="E156" s="130" t="s">
        <v>1693</v>
      </c>
      <c r="F156" s="105" t="s">
        <v>1187</v>
      </c>
      <c r="G156" s="101">
        <v>80</v>
      </c>
      <c r="H156" s="95" t="s">
        <v>1718</v>
      </c>
      <c r="I156" s="131"/>
      <c r="J156" s="94" t="s">
        <v>1719</v>
      </c>
      <c r="K156" s="131"/>
      <c r="L156" s="94" t="s">
        <v>1720</v>
      </c>
      <c r="M156" s="74"/>
    </row>
    <row r="157" spans="2:13">
      <c r="B157" s="70" t="s">
        <v>1694</v>
      </c>
      <c r="C157" s="95" t="s">
        <v>1724</v>
      </c>
      <c r="D157" s="101">
        <v>0</v>
      </c>
      <c r="E157" s="130" t="s">
        <v>1694</v>
      </c>
      <c r="F157" s="95" t="s">
        <v>1724</v>
      </c>
      <c r="G157" s="101">
        <v>0</v>
      </c>
      <c r="H157" s="131"/>
      <c r="I157" s="131"/>
      <c r="J157" s="131"/>
      <c r="K157" s="131"/>
      <c r="L157" s="131"/>
      <c r="M157" s="74"/>
    </row>
    <row r="158" spans="2:13">
      <c r="B158" s="70" t="s">
        <v>1679</v>
      </c>
      <c r="C158" s="95" t="s">
        <v>1725</v>
      </c>
      <c r="D158" s="101" t="s">
        <v>1725</v>
      </c>
      <c r="E158" s="130" t="s">
        <v>1679</v>
      </c>
      <c r="F158" s="95" t="s">
        <v>1725</v>
      </c>
      <c r="G158" s="101" t="s">
        <v>1725</v>
      </c>
      <c r="H158" s="131"/>
      <c r="I158" s="131"/>
      <c r="J158" s="131"/>
      <c r="K158" s="131"/>
      <c r="L158" s="131"/>
      <c r="M158" s="74"/>
    </row>
    <row r="159" spans="2:13">
      <c r="B159" s="70" t="s">
        <v>1695</v>
      </c>
      <c r="C159" s="95" t="s">
        <v>966</v>
      </c>
      <c r="D159" s="101">
        <v>75</v>
      </c>
      <c r="E159" s="130" t="s">
        <v>1695</v>
      </c>
      <c r="F159" s="95" t="s">
        <v>1724</v>
      </c>
      <c r="G159" s="101">
        <v>0</v>
      </c>
      <c r="H159" s="131"/>
      <c r="I159" s="131"/>
      <c r="J159" s="131"/>
      <c r="K159" s="131"/>
      <c r="L159" s="131"/>
      <c r="M159" s="74"/>
    </row>
    <row r="160" spans="2:13" ht="15.75" thickBot="1">
      <c r="B160" s="111" t="s">
        <v>1731</v>
      </c>
      <c r="C160" s="102"/>
      <c r="D160" s="117">
        <v>85</v>
      </c>
      <c r="E160" s="112" t="s">
        <v>1732</v>
      </c>
      <c r="F160" s="102"/>
      <c r="G160" s="117">
        <v>79</v>
      </c>
      <c r="H160" s="92"/>
      <c r="I160" s="92"/>
      <c r="J160" s="92"/>
      <c r="K160" s="92"/>
      <c r="L160" s="92"/>
      <c r="M160" s="93"/>
    </row>
    <row r="161" spans="2:13" ht="16.5" thickTop="1" thickBot="1"/>
    <row r="162" spans="2:13" ht="16.5" thickTop="1" thickBot="1">
      <c r="B162" s="457" t="s">
        <v>1766</v>
      </c>
      <c r="C162" s="458"/>
      <c r="D162" s="459" t="s">
        <v>1660</v>
      </c>
      <c r="E162" s="460"/>
      <c r="F162" s="460"/>
      <c r="G162" s="460"/>
      <c r="H162" s="460"/>
      <c r="I162" s="461"/>
      <c r="J162" s="150"/>
      <c r="K162" s="68"/>
      <c r="L162" s="68"/>
      <c r="M162" s="69"/>
    </row>
    <row r="163" spans="2:13" ht="15.75" thickTop="1">
      <c r="B163" s="75" t="s">
        <v>1669</v>
      </c>
      <c r="C163" s="133">
        <v>11</v>
      </c>
      <c r="D163" s="132" t="s">
        <v>1654</v>
      </c>
      <c r="E163" s="133" t="s">
        <v>1655</v>
      </c>
      <c r="F163" s="133" t="s">
        <v>1656</v>
      </c>
      <c r="G163" s="133" t="s">
        <v>1658</v>
      </c>
      <c r="H163" s="133" t="s">
        <v>1657</v>
      </c>
      <c r="I163" s="134" t="s">
        <v>1659</v>
      </c>
      <c r="J163" s="136"/>
      <c r="K163" s="131"/>
      <c r="L163" s="131"/>
      <c r="M163" s="74"/>
    </row>
    <row r="164" spans="2:13">
      <c r="B164" s="75" t="s">
        <v>1762</v>
      </c>
      <c r="C164" s="95" t="s">
        <v>1767</v>
      </c>
      <c r="D164" s="96">
        <v>65</v>
      </c>
      <c r="E164" s="97">
        <v>130</v>
      </c>
      <c r="F164" s="97">
        <v>60</v>
      </c>
      <c r="G164" s="97">
        <v>75</v>
      </c>
      <c r="H164" s="97">
        <v>60</v>
      </c>
      <c r="I164" s="98">
        <v>75</v>
      </c>
      <c r="J164" s="136"/>
      <c r="K164" s="131"/>
      <c r="L164" s="131"/>
      <c r="M164" s="74"/>
    </row>
    <row r="165" spans="2:13">
      <c r="B165" s="75" t="s">
        <v>1667</v>
      </c>
      <c r="C165" s="95" t="s">
        <v>1</v>
      </c>
      <c r="D165" s="462" t="s">
        <v>1671</v>
      </c>
      <c r="E165" s="463"/>
      <c r="F165" s="463"/>
      <c r="G165" s="463"/>
      <c r="H165" s="463"/>
      <c r="I165" s="464"/>
      <c r="J165" s="136"/>
      <c r="K165" s="131"/>
      <c r="L165" s="131"/>
      <c r="M165" s="74"/>
    </row>
    <row r="166" spans="2:13">
      <c r="B166" s="75" t="s">
        <v>1668</v>
      </c>
      <c r="C166" s="95" t="s">
        <v>1725</v>
      </c>
      <c r="D166" s="465" t="s">
        <v>1663</v>
      </c>
      <c r="E166" s="466"/>
      <c r="F166" s="466"/>
      <c r="G166" s="466" t="s">
        <v>1664</v>
      </c>
      <c r="H166" s="466"/>
      <c r="I166" s="467"/>
      <c r="J166" s="136"/>
      <c r="K166" s="131"/>
      <c r="L166" s="131"/>
      <c r="M166" s="74"/>
    </row>
    <row r="167" spans="2:13">
      <c r="B167" s="75" t="s">
        <v>1672</v>
      </c>
      <c r="C167" s="103" t="s">
        <v>1610</v>
      </c>
      <c r="D167" s="72" t="s">
        <v>1665</v>
      </c>
      <c r="E167" s="131" t="s">
        <v>1264</v>
      </c>
      <c r="F167" s="131"/>
      <c r="G167" s="73" t="s">
        <v>1665</v>
      </c>
      <c r="H167" s="131" t="s">
        <v>1725</v>
      </c>
      <c r="I167" s="79"/>
      <c r="J167" s="136"/>
      <c r="K167" s="131"/>
      <c r="L167" s="131"/>
      <c r="M167" s="74"/>
    </row>
    <row r="168" spans="2:13">
      <c r="B168" s="75" t="s">
        <v>1661</v>
      </c>
      <c r="C168" s="95">
        <v>545.1</v>
      </c>
      <c r="D168" s="80" t="s">
        <v>1666</v>
      </c>
      <c r="E168" s="99">
        <v>110</v>
      </c>
      <c r="F168" s="77"/>
      <c r="G168" s="81" t="s">
        <v>1666</v>
      </c>
      <c r="H168" s="99" t="s">
        <v>1725</v>
      </c>
      <c r="I168" s="78"/>
      <c r="J168" s="136"/>
      <c r="K168" s="131"/>
      <c r="L168" s="131"/>
      <c r="M168" s="74"/>
    </row>
    <row r="169" spans="2:13">
      <c r="B169" s="75" t="s">
        <v>1662</v>
      </c>
      <c r="C169" s="95">
        <v>157.19999999999999</v>
      </c>
      <c r="D169" s="462" t="s">
        <v>1670</v>
      </c>
      <c r="E169" s="463"/>
      <c r="F169" s="463"/>
      <c r="G169" s="463"/>
      <c r="H169" s="463"/>
      <c r="I169" s="464"/>
      <c r="J169" s="136"/>
      <c r="K169" s="131"/>
      <c r="L169" s="131"/>
      <c r="M169" s="74"/>
    </row>
    <row r="170" spans="2:13">
      <c r="B170" s="75" t="s">
        <v>1730</v>
      </c>
      <c r="C170" s="95">
        <v>385.81</v>
      </c>
      <c r="D170" s="465" t="s">
        <v>1663</v>
      </c>
      <c r="E170" s="466"/>
      <c r="F170" s="466"/>
      <c r="G170" s="466" t="s">
        <v>1664</v>
      </c>
      <c r="H170" s="466"/>
      <c r="I170" s="467"/>
      <c r="J170" s="136"/>
      <c r="K170" s="131"/>
      <c r="L170" s="131"/>
      <c r="M170" s="74"/>
    </row>
    <row r="171" spans="2:13">
      <c r="B171" s="75" t="s">
        <v>1715</v>
      </c>
      <c r="C171" s="149">
        <v>1</v>
      </c>
      <c r="D171" s="72" t="s">
        <v>1665</v>
      </c>
      <c r="E171" s="131" t="s">
        <v>763</v>
      </c>
      <c r="F171" s="131"/>
      <c r="G171" s="73" t="s">
        <v>1665</v>
      </c>
      <c r="H171" s="131" t="s">
        <v>1725</v>
      </c>
      <c r="I171" s="79"/>
      <c r="J171" s="136"/>
      <c r="K171" s="131"/>
      <c r="L171" s="131"/>
      <c r="M171" s="74"/>
    </row>
    <row r="172" spans="2:13">
      <c r="B172" s="75" t="s">
        <v>1716</v>
      </c>
      <c r="C172" s="95">
        <v>1.1499999999999999</v>
      </c>
      <c r="D172" s="72" t="s">
        <v>1666</v>
      </c>
      <c r="E172" s="99">
        <v>80</v>
      </c>
      <c r="F172" s="77"/>
      <c r="G172" s="81" t="s">
        <v>1666</v>
      </c>
      <c r="H172" s="100" t="s">
        <v>1725</v>
      </c>
      <c r="I172" s="79"/>
      <c r="J172" s="136"/>
      <c r="K172" s="131"/>
      <c r="L172" s="131"/>
      <c r="M172" s="74"/>
    </row>
    <row r="173" spans="2:13">
      <c r="B173" s="468" t="s">
        <v>1673</v>
      </c>
      <c r="C173" s="463"/>
      <c r="D173" s="464"/>
      <c r="E173" s="462" t="s">
        <v>1674</v>
      </c>
      <c r="F173" s="463"/>
      <c r="G173" s="464"/>
      <c r="H173" s="462" t="s">
        <v>1675</v>
      </c>
      <c r="I173" s="463"/>
      <c r="J173" s="464"/>
      <c r="K173" s="462" t="s">
        <v>1703</v>
      </c>
      <c r="L173" s="463"/>
      <c r="M173" s="469"/>
    </row>
    <row r="174" spans="2:13">
      <c r="B174" s="82" t="s">
        <v>1676</v>
      </c>
      <c r="C174" s="133" t="s">
        <v>1677</v>
      </c>
      <c r="D174" s="134" t="s">
        <v>1678</v>
      </c>
      <c r="E174" s="132" t="s">
        <v>1676</v>
      </c>
      <c r="F174" s="133" t="s">
        <v>1677</v>
      </c>
      <c r="G174" s="134" t="s">
        <v>1678</v>
      </c>
      <c r="H174" s="132" t="s">
        <v>1696</v>
      </c>
      <c r="I174" s="133" t="s">
        <v>1733</v>
      </c>
      <c r="J174" s="134" t="s">
        <v>1734</v>
      </c>
      <c r="K174" s="132" t="s">
        <v>1704</v>
      </c>
      <c r="L174" s="133"/>
      <c r="M174" s="86" t="s">
        <v>1705</v>
      </c>
    </row>
    <row r="175" spans="2:13">
      <c r="B175" s="70" t="s">
        <v>1680</v>
      </c>
      <c r="C175" s="95" t="s">
        <v>1146</v>
      </c>
      <c r="D175" s="101">
        <v>102</v>
      </c>
      <c r="E175" s="130" t="s">
        <v>1680</v>
      </c>
      <c r="F175" s="103" t="s">
        <v>946</v>
      </c>
      <c r="G175" s="101">
        <v>68</v>
      </c>
      <c r="H175" s="130" t="s">
        <v>1697</v>
      </c>
      <c r="I175" s="95">
        <v>75</v>
      </c>
      <c r="J175" s="101">
        <v>10</v>
      </c>
      <c r="K175" s="130" t="s">
        <v>1706</v>
      </c>
      <c r="L175" s="131"/>
      <c r="M175" s="116">
        <v>25</v>
      </c>
    </row>
    <row r="176" spans="2:13">
      <c r="B176" s="70" t="s">
        <v>1681</v>
      </c>
      <c r="C176" s="95" t="s">
        <v>1724</v>
      </c>
      <c r="D176" s="101">
        <v>0</v>
      </c>
      <c r="E176" s="130" t="s">
        <v>1681</v>
      </c>
      <c r="F176" s="95" t="s">
        <v>846</v>
      </c>
      <c r="G176" s="101">
        <v>102</v>
      </c>
      <c r="H176" s="130" t="s">
        <v>1698</v>
      </c>
      <c r="I176" s="95">
        <v>90</v>
      </c>
      <c r="J176" s="101">
        <v>20</v>
      </c>
      <c r="K176" s="130" t="s">
        <v>1737</v>
      </c>
      <c r="L176" s="131"/>
      <c r="M176" s="116">
        <v>0</v>
      </c>
    </row>
    <row r="177" spans="2:13">
      <c r="B177" s="70" t="s">
        <v>1682</v>
      </c>
      <c r="C177" s="95" t="s">
        <v>1724</v>
      </c>
      <c r="D177" s="101">
        <v>0</v>
      </c>
      <c r="E177" s="130" t="s">
        <v>1682</v>
      </c>
      <c r="F177" s="105" t="s">
        <v>1348</v>
      </c>
      <c r="G177" s="101">
        <v>60</v>
      </c>
      <c r="H177" s="130" t="s">
        <v>1699</v>
      </c>
      <c r="I177" s="95">
        <v>0</v>
      </c>
      <c r="J177" s="101">
        <v>40</v>
      </c>
      <c r="K177" s="76" t="s">
        <v>1708</v>
      </c>
      <c r="L177" s="77"/>
      <c r="M177" s="110">
        <v>0</v>
      </c>
    </row>
    <row r="178" spans="2:13">
      <c r="B178" s="70" t="s">
        <v>1683</v>
      </c>
      <c r="C178" s="95" t="s">
        <v>1724</v>
      </c>
      <c r="D178" s="101">
        <v>0</v>
      </c>
      <c r="E178" s="130" t="s">
        <v>1683</v>
      </c>
      <c r="F178" s="105" t="s">
        <v>1309</v>
      </c>
      <c r="G178" s="101">
        <v>95</v>
      </c>
      <c r="H178" s="130" t="s">
        <v>1700</v>
      </c>
      <c r="I178" s="95">
        <v>0</v>
      </c>
      <c r="J178" s="101">
        <v>10</v>
      </c>
      <c r="K178" s="462" t="s">
        <v>1709</v>
      </c>
      <c r="L178" s="463"/>
      <c r="M178" s="469"/>
    </row>
    <row r="179" spans="2:13">
      <c r="B179" s="70" t="s">
        <v>1684</v>
      </c>
      <c r="C179" s="95" t="s">
        <v>1724</v>
      </c>
      <c r="D179" s="101">
        <v>0</v>
      </c>
      <c r="E179" s="130" t="s">
        <v>1684</v>
      </c>
      <c r="F179" s="95" t="s">
        <v>1724</v>
      </c>
      <c r="G179" s="101">
        <v>0</v>
      </c>
      <c r="H179" s="131" t="s">
        <v>1726</v>
      </c>
      <c r="I179" s="95">
        <v>50</v>
      </c>
      <c r="J179" s="101">
        <v>0</v>
      </c>
      <c r="K179" s="470" t="s">
        <v>1710</v>
      </c>
      <c r="L179" s="471"/>
      <c r="M179" s="116">
        <v>0</v>
      </c>
    </row>
    <row r="180" spans="2:13">
      <c r="B180" s="70" t="s">
        <v>1685</v>
      </c>
      <c r="C180" s="95" t="s">
        <v>1724</v>
      </c>
      <c r="D180" s="101">
        <v>0</v>
      </c>
      <c r="E180" s="130" t="s">
        <v>1685</v>
      </c>
      <c r="F180" s="95" t="s">
        <v>952</v>
      </c>
      <c r="G180" s="101">
        <v>95</v>
      </c>
      <c r="H180" s="130" t="s">
        <v>1701</v>
      </c>
      <c r="I180" s="95">
        <v>100</v>
      </c>
      <c r="J180" s="101">
        <v>10</v>
      </c>
      <c r="K180" s="470" t="s">
        <v>1711</v>
      </c>
      <c r="L180" s="471"/>
      <c r="M180" s="116">
        <v>0</v>
      </c>
    </row>
    <row r="181" spans="2:13">
      <c r="B181" s="70" t="s">
        <v>1686</v>
      </c>
      <c r="C181" s="103" t="s">
        <v>1270</v>
      </c>
      <c r="D181" s="101">
        <v>120</v>
      </c>
      <c r="E181" s="130" t="s">
        <v>1686</v>
      </c>
      <c r="F181" s="95" t="s">
        <v>1724</v>
      </c>
      <c r="G181" s="101">
        <v>0</v>
      </c>
      <c r="H181" s="130" t="s">
        <v>1687</v>
      </c>
      <c r="I181" s="95">
        <v>85</v>
      </c>
      <c r="J181" s="101">
        <v>0</v>
      </c>
      <c r="K181" s="470" t="s">
        <v>1712</v>
      </c>
      <c r="L181" s="471"/>
      <c r="M181" s="116">
        <v>0</v>
      </c>
    </row>
    <row r="182" spans="2:13">
      <c r="B182" s="70" t="s">
        <v>1687</v>
      </c>
      <c r="C182" s="95" t="s">
        <v>1724</v>
      </c>
      <c r="D182" s="101">
        <v>0</v>
      </c>
      <c r="E182" s="130" t="s">
        <v>1687</v>
      </c>
      <c r="F182" s="95" t="s">
        <v>1724</v>
      </c>
      <c r="G182" s="101">
        <v>0</v>
      </c>
      <c r="H182" s="130" t="s">
        <v>1702</v>
      </c>
      <c r="I182" s="109">
        <v>0</v>
      </c>
      <c r="J182" s="115">
        <v>0</v>
      </c>
      <c r="K182" s="96"/>
      <c r="L182" s="109"/>
      <c r="M182" s="110"/>
    </row>
    <row r="183" spans="2:13">
      <c r="B183" s="70" t="s">
        <v>1688</v>
      </c>
      <c r="C183" s="95" t="s">
        <v>1724</v>
      </c>
      <c r="D183" s="101">
        <v>0</v>
      </c>
      <c r="E183" s="130" t="s">
        <v>1688</v>
      </c>
      <c r="F183" s="95" t="s">
        <v>1724</v>
      </c>
      <c r="G183" s="101">
        <v>0</v>
      </c>
      <c r="H183" s="472" t="s">
        <v>1714</v>
      </c>
      <c r="I183" s="473"/>
      <c r="J183" s="90" t="s">
        <v>1713</v>
      </c>
      <c r="K183" s="106">
        <v>0</v>
      </c>
      <c r="L183" s="91" t="s">
        <v>1707</v>
      </c>
      <c r="M183" s="107">
        <v>195</v>
      </c>
    </row>
    <row r="184" spans="2:13">
      <c r="B184" s="70" t="s">
        <v>1689</v>
      </c>
      <c r="C184" s="95" t="s">
        <v>629</v>
      </c>
      <c r="D184" s="101">
        <v>60</v>
      </c>
      <c r="E184" s="130" t="s">
        <v>1689</v>
      </c>
      <c r="F184" s="95" t="s">
        <v>1724</v>
      </c>
      <c r="G184" s="101">
        <v>0</v>
      </c>
      <c r="H184" s="131"/>
      <c r="I184" s="131"/>
      <c r="J184" s="131"/>
      <c r="K184" s="131"/>
      <c r="L184" s="131"/>
      <c r="M184" s="74"/>
    </row>
    <row r="185" spans="2:13">
      <c r="B185" s="70" t="s">
        <v>1690</v>
      </c>
      <c r="C185" s="105" t="s">
        <v>1374</v>
      </c>
      <c r="D185" s="101">
        <v>72</v>
      </c>
      <c r="E185" s="130" t="s">
        <v>1690</v>
      </c>
      <c r="F185" s="105" t="s">
        <v>808</v>
      </c>
      <c r="G185" s="101">
        <v>50</v>
      </c>
      <c r="H185" s="131"/>
      <c r="I185" s="131"/>
      <c r="J185" s="131"/>
      <c r="K185" s="131"/>
      <c r="L185" s="131"/>
      <c r="M185" s="74"/>
    </row>
    <row r="186" spans="2:13">
      <c r="B186" s="70" t="s">
        <v>1691</v>
      </c>
      <c r="C186" s="95" t="s">
        <v>1019</v>
      </c>
      <c r="D186" s="101">
        <v>102</v>
      </c>
      <c r="E186" s="130" t="s">
        <v>1691</v>
      </c>
      <c r="F186" s="95" t="s">
        <v>1724</v>
      </c>
      <c r="G186" s="101">
        <v>0</v>
      </c>
      <c r="H186" s="131"/>
      <c r="I186" s="131"/>
      <c r="J186" s="131"/>
      <c r="K186" s="131"/>
      <c r="L186" s="131"/>
      <c r="M186" s="74"/>
    </row>
    <row r="187" spans="2:13">
      <c r="B187" s="70" t="s">
        <v>1692</v>
      </c>
      <c r="C187" s="103" t="s">
        <v>1254</v>
      </c>
      <c r="D187" s="101">
        <v>80</v>
      </c>
      <c r="E187" s="130" t="s">
        <v>1692</v>
      </c>
      <c r="F187" s="95" t="s">
        <v>1724</v>
      </c>
      <c r="G187" s="101">
        <v>0</v>
      </c>
      <c r="H187" s="131"/>
      <c r="I187" s="131"/>
      <c r="J187" s="131"/>
      <c r="K187" s="131"/>
      <c r="L187" s="131"/>
      <c r="M187" s="74"/>
    </row>
    <row r="188" spans="2:13">
      <c r="B188" s="70" t="s">
        <v>1693</v>
      </c>
      <c r="C188" s="105" t="s">
        <v>1189</v>
      </c>
      <c r="D188" s="101">
        <v>70</v>
      </c>
      <c r="E188" s="130" t="s">
        <v>1693</v>
      </c>
      <c r="F188" s="105" t="s">
        <v>1187</v>
      </c>
      <c r="G188" s="101">
        <v>80</v>
      </c>
      <c r="H188" s="95" t="s">
        <v>1718</v>
      </c>
      <c r="I188" s="131"/>
      <c r="J188" s="94" t="s">
        <v>1719</v>
      </c>
      <c r="K188" s="131"/>
      <c r="L188" s="94" t="s">
        <v>1720</v>
      </c>
      <c r="M188" s="74"/>
    </row>
    <row r="189" spans="2:13">
      <c r="B189" s="70" t="s">
        <v>1694</v>
      </c>
      <c r="C189" s="95" t="s">
        <v>1724</v>
      </c>
      <c r="D189" s="101">
        <v>0</v>
      </c>
      <c r="E189" s="130" t="s">
        <v>1694</v>
      </c>
      <c r="F189" s="95" t="s">
        <v>1724</v>
      </c>
      <c r="G189" s="101">
        <v>0</v>
      </c>
      <c r="H189" s="131"/>
      <c r="I189" s="131"/>
      <c r="J189" s="131"/>
      <c r="K189" s="131"/>
      <c r="L189" s="131"/>
      <c r="M189" s="74"/>
    </row>
    <row r="190" spans="2:13">
      <c r="B190" s="70" t="s">
        <v>1679</v>
      </c>
      <c r="C190" s="95" t="s">
        <v>1725</v>
      </c>
      <c r="D190" s="101" t="s">
        <v>1725</v>
      </c>
      <c r="E190" s="130" t="s">
        <v>1679</v>
      </c>
      <c r="F190" s="95" t="s">
        <v>1725</v>
      </c>
      <c r="G190" s="101" t="s">
        <v>1725</v>
      </c>
      <c r="H190" s="131"/>
      <c r="I190" s="131"/>
      <c r="J190" s="131"/>
      <c r="K190" s="131"/>
      <c r="L190" s="131"/>
      <c r="M190" s="74"/>
    </row>
    <row r="191" spans="2:13">
      <c r="B191" s="70" t="s">
        <v>1695</v>
      </c>
      <c r="C191" s="95" t="s">
        <v>966</v>
      </c>
      <c r="D191" s="101">
        <v>75</v>
      </c>
      <c r="E191" s="130" t="s">
        <v>1695</v>
      </c>
      <c r="F191" s="95" t="s">
        <v>1724</v>
      </c>
      <c r="G191" s="101">
        <v>0</v>
      </c>
      <c r="H191" s="131"/>
      <c r="I191" s="131"/>
      <c r="J191" s="131"/>
      <c r="K191" s="131"/>
      <c r="L191" s="131"/>
      <c r="M191" s="74"/>
    </row>
    <row r="192" spans="2:13" ht="15.75" thickBot="1">
      <c r="B192" s="111" t="s">
        <v>1731</v>
      </c>
      <c r="C192" s="102"/>
      <c r="D192" s="117">
        <v>85</v>
      </c>
      <c r="E192" s="112" t="s">
        <v>1732</v>
      </c>
      <c r="F192" s="102"/>
      <c r="G192" s="117">
        <v>79</v>
      </c>
      <c r="H192" s="92"/>
      <c r="I192" s="92"/>
      <c r="J192" s="92"/>
      <c r="K192" s="92"/>
      <c r="L192" s="92"/>
      <c r="M192" s="93"/>
    </row>
    <row r="193" spans="2:13" ht="16.5" thickTop="1" thickBot="1"/>
    <row r="194" spans="2:13" ht="16.5" thickTop="1" thickBot="1">
      <c r="B194" s="457" t="s">
        <v>1772</v>
      </c>
      <c r="C194" s="458"/>
      <c r="D194" s="459" t="s">
        <v>1660</v>
      </c>
      <c r="E194" s="460"/>
      <c r="F194" s="460"/>
      <c r="G194" s="460"/>
      <c r="H194" s="460"/>
      <c r="I194" s="461"/>
      <c r="J194" s="139"/>
      <c r="K194" s="68"/>
      <c r="L194" s="68"/>
      <c r="M194" s="69"/>
    </row>
    <row r="195" spans="2:13" ht="15.75" thickTop="1">
      <c r="B195" s="75" t="s">
        <v>1669</v>
      </c>
      <c r="C195" s="145">
        <v>23</v>
      </c>
      <c r="D195" s="144" t="s">
        <v>1654</v>
      </c>
      <c r="E195" s="145" t="s">
        <v>1655</v>
      </c>
      <c r="F195" s="145" t="s">
        <v>1656</v>
      </c>
      <c r="G195" s="145" t="s">
        <v>1658</v>
      </c>
      <c r="H195" s="145" t="s">
        <v>1657</v>
      </c>
      <c r="I195" s="146" t="s">
        <v>1659</v>
      </c>
      <c r="J195" s="137"/>
      <c r="K195" s="143"/>
      <c r="L195" s="143"/>
      <c r="M195" s="74"/>
    </row>
    <row r="196" spans="2:13">
      <c r="B196" s="75" t="s">
        <v>1762</v>
      </c>
      <c r="C196" s="95" t="s">
        <v>1747</v>
      </c>
      <c r="D196" s="96">
        <v>80</v>
      </c>
      <c r="E196" s="97">
        <v>105</v>
      </c>
      <c r="F196" s="97">
        <v>65</v>
      </c>
      <c r="G196" s="97">
        <v>60</v>
      </c>
      <c r="H196" s="97">
        <v>75</v>
      </c>
      <c r="I196" s="98">
        <v>130</v>
      </c>
      <c r="J196" s="137"/>
      <c r="K196" s="143"/>
      <c r="L196" s="143"/>
      <c r="M196" s="74"/>
    </row>
    <row r="197" spans="2:13">
      <c r="B197" s="75" t="s">
        <v>1667</v>
      </c>
      <c r="C197" s="95" t="s">
        <v>14</v>
      </c>
      <c r="D197" s="462" t="s">
        <v>1671</v>
      </c>
      <c r="E197" s="463"/>
      <c r="F197" s="463"/>
      <c r="G197" s="463"/>
      <c r="H197" s="463"/>
      <c r="I197" s="464"/>
      <c r="J197" s="137"/>
      <c r="K197" s="143"/>
      <c r="L197" s="143"/>
      <c r="M197" s="74"/>
    </row>
    <row r="198" spans="2:13">
      <c r="B198" s="75" t="s">
        <v>1668</v>
      </c>
      <c r="C198" s="95" t="s">
        <v>6</v>
      </c>
      <c r="D198" s="465" t="s">
        <v>1663</v>
      </c>
      <c r="E198" s="466"/>
      <c r="F198" s="466"/>
      <c r="G198" s="466" t="s">
        <v>1664</v>
      </c>
      <c r="H198" s="466"/>
      <c r="I198" s="467"/>
      <c r="J198" s="137"/>
      <c r="K198" s="143"/>
      <c r="L198" s="143"/>
      <c r="M198" s="74"/>
    </row>
    <row r="199" spans="2:13">
      <c r="B199" s="75" t="s">
        <v>1672</v>
      </c>
      <c r="C199" s="95" t="s">
        <v>1543</v>
      </c>
      <c r="D199" s="72" t="s">
        <v>1665</v>
      </c>
      <c r="E199" s="143" t="s">
        <v>1254</v>
      </c>
      <c r="F199" s="143"/>
      <c r="G199" s="73" t="s">
        <v>1665</v>
      </c>
      <c r="H199" s="143" t="s">
        <v>1207</v>
      </c>
      <c r="I199" s="79"/>
      <c r="J199" s="164"/>
      <c r="K199" s="143"/>
      <c r="L199" s="143"/>
      <c r="M199" s="74"/>
    </row>
    <row r="200" spans="2:13">
      <c r="B200" s="75" t="s">
        <v>1661</v>
      </c>
      <c r="C200" s="119">
        <v>1115.92</v>
      </c>
      <c r="D200" s="80" t="s">
        <v>1666</v>
      </c>
      <c r="E200" s="99">
        <v>80</v>
      </c>
      <c r="F200" s="77"/>
      <c r="G200" s="81" t="s">
        <v>1666</v>
      </c>
      <c r="H200" s="99">
        <v>63</v>
      </c>
      <c r="I200" s="78"/>
      <c r="J200" s="161"/>
      <c r="K200" s="143"/>
      <c r="L200" s="143"/>
      <c r="M200" s="74"/>
    </row>
    <row r="201" spans="2:13">
      <c r="B201" s="75" t="s">
        <v>1662</v>
      </c>
      <c r="C201" s="95">
        <v>270.7</v>
      </c>
      <c r="D201" s="462" t="s">
        <v>1670</v>
      </c>
      <c r="E201" s="463"/>
      <c r="F201" s="463"/>
      <c r="G201" s="463"/>
      <c r="H201" s="463"/>
      <c r="I201" s="464"/>
      <c r="J201" s="161"/>
      <c r="K201" s="143"/>
      <c r="L201" s="143"/>
      <c r="M201" s="74"/>
    </row>
    <row r="202" spans="2:13">
      <c r="B202" s="75" t="s">
        <v>1730</v>
      </c>
      <c r="C202" s="119">
        <v>870.04</v>
      </c>
      <c r="D202" s="465" t="s">
        <v>1663</v>
      </c>
      <c r="E202" s="466"/>
      <c r="F202" s="466"/>
      <c r="G202" s="466" t="s">
        <v>1664</v>
      </c>
      <c r="H202" s="466"/>
      <c r="I202" s="467"/>
      <c r="J202" s="161"/>
      <c r="K202" s="143"/>
      <c r="L202" s="143"/>
      <c r="M202" s="74"/>
    </row>
    <row r="203" spans="2:13">
      <c r="B203" s="75" t="s">
        <v>1715</v>
      </c>
      <c r="C203" s="95">
        <v>1.23</v>
      </c>
      <c r="D203" s="72" t="s">
        <v>1665</v>
      </c>
      <c r="E203" s="143" t="s">
        <v>1745</v>
      </c>
      <c r="F203" s="143"/>
      <c r="G203" s="73" t="s">
        <v>1665</v>
      </c>
      <c r="H203" s="143" t="s">
        <v>1724</v>
      </c>
      <c r="I203" s="79"/>
      <c r="J203" s="161"/>
      <c r="K203" s="143"/>
      <c r="L203" s="143"/>
      <c r="M203" s="74"/>
    </row>
    <row r="204" spans="2:13">
      <c r="B204" s="75" t="s">
        <v>1716</v>
      </c>
      <c r="C204" s="149">
        <v>2</v>
      </c>
      <c r="D204" s="72" t="s">
        <v>1666</v>
      </c>
      <c r="E204" s="99">
        <v>60</v>
      </c>
      <c r="F204" s="77"/>
      <c r="G204" s="81" t="s">
        <v>1666</v>
      </c>
      <c r="H204" s="100">
        <v>0</v>
      </c>
      <c r="I204" s="79"/>
      <c r="J204" s="161"/>
      <c r="K204" s="143"/>
      <c r="L204" s="143"/>
      <c r="M204" s="74"/>
    </row>
    <row r="205" spans="2:13">
      <c r="B205" s="468" t="s">
        <v>1673</v>
      </c>
      <c r="C205" s="463"/>
      <c r="D205" s="464"/>
      <c r="E205" s="462" t="s">
        <v>1674</v>
      </c>
      <c r="F205" s="463"/>
      <c r="G205" s="464"/>
      <c r="H205" s="462" t="s">
        <v>1675</v>
      </c>
      <c r="I205" s="463"/>
      <c r="J205" s="464"/>
      <c r="K205" s="462" t="s">
        <v>1703</v>
      </c>
      <c r="L205" s="463"/>
      <c r="M205" s="469"/>
    </row>
    <row r="206" spans="2:13">
      <c r="B206" s="82" t="s">
        <v>1676</v>
      </c>
      <c r="C206" s="145" t="s">
        <v>1677</v>
      </c>
      <c r="D206" s="146" t="s">
        <v>1678</v>
      </c>
      <c r="E206" s="144" t="s">
        <v>1676</v>
      </c>
      <c r="F206" s="145" t="s">
        <v>1677</v>
      </c>
      <c r="G206" s="146" t="s">
        <v>1678</v>
      </c>
      <c r="H206" s="144" t="s">
        <v>1696</v>
      </c>
      <c r="I206" s="145" t="s">
        <v>1733</v>
      </c>
      <c r="J206" s="146" t="s">
        <v>1734</v>
      </c>
      <c r="K206" s="144" t="s">
        <v>1704</v>
      </c>
      <c r="L206" s="145"/>
      <c r="M206" s="86" t="s">
        <v>1705</v>
      </c>
    </row>
    <row r="207" spans="2:13">
      <c r="B207" s="70" t="s">
        <v>1680</v>
      </c>
      <c r="C207" s="95" t="s">
        <v>1146</v>
      </c>
      <c r="D207" s="101">
        <v>102</v>
      </c>
      <c r="E207" s="142" t="s">
        <v>1680</v>
      </c>
      <c r="F207" s="103" t="s">
        <v>946</v>
      </c>
      <c r="G207" s="101">
        <v>68</v>
      </c>
      <c r="H207" s="142" t="s">
        <v>1697</v>
      </c>
      <c r="I207" s="95">
        <v>0</v>
      </c>
      <c r="J207" s="101">
        <v>20</v>
      </c>
      <c r="K207" s="142" t="s">
        <v>1706</v>
      </c>
      <c r="L207" s="143"/>
      <c r="M207" s="116">
        <v>0</v>
      </c>
    </row>
    <row r="208" spans="2:13">
      <c r="B208" s="70" t="s">
        <v>1681</v>
      </c>
      <c r="C208" s="95" t="s">
        <v>847</v>
      </c>
      <c r="D208" s="101">
        <v>62</v>
      </c>
      <c r="E208" s="142" t="s">
        <v>1681</v>
      </c>
      <c r="F208" s="95" t="s">
        <v>846</v>
      </c>
      <c r="G208" s="101">
        <v>102</v>
      </c>
      <c r="H208" s="142" t="s">
        <v>1698</v>
      </c>
      <c r="I208" s="95">
        <v>90</v>
      </c>
      <c r="J208" s="101">
        <v>0</v>
      </c>
      <c r="K208" s="142" t="s">
        <v>1737</v>
      </c>
      <c r="L208" s="143"/>
      <c r="M208" s="116">
        <v>50</v>
      </c>
    </row>
    <row r="209" spans="2:13">
      <c r="B209" s="70" t="s">
        <v>1682</v>
      </c>
      <c r="C209" s="95" t="s">
        <v>646</v>
      </c>
      <c r="D209" s="101">
        <v>81</v>
      </c>
      <c r="E209" s="142" t="s">
        <v>1682</v>
      </c>
      <c r="F209" s="95" t="s">
        <v>1724</v>
      </c>
      <c r="G209" s="101">
        <v>0</v>
      </c>
      <c r="H209" s="142" t="s">
        <v>1699</v>
      </c>
      <c r="I209" s="95">
        <v>0</v>
      </c>
      <c r="J209" s="101">
        <v>90</v>
      </c>
      <c r="K209" s="76" t="s">
        <v>1708</v>
      </c>
      <c r="L209" s="77"/>
      <c r="M209" s="110">
        <v>0</v>
      </c>
    </row>
    <row r="210" spans="2:13">
      <c r="B210" s="70" t="s">
        <v>1683</v>
      </c>
      <c r="C210" s="105" t="s">
        <v>1305</v>
      </c>
      <c r="D210" s="101">
        <v>62</v>
      </c>
      <c r="E210" s="142" t="s">
        <v>1683</v>
      </c>
      <c r="F210" s="95" t="s">
        <v>1724</v>
      </c>
      <c r="G210" s="101">
        <v>0</v>
      </c>
      <c r="H210" s="142" t="s">
        <v>1700</v>
      </c>
      <c r="I210" s="95">
        <v>0</v>
      </c>
      <c r="J210" s="101">
        <v>10</v>
      </c>
      <c r="K210" s="462" t="s">
        <v>1709</v>
      </c>
      <c r="L210" s="463"/>
      <c r="M210" s="469"/>
    </row>
    <row r="211" spans="2:13">
      <c r="B211" s="70" t="s">
        <v>1684</v>
      </c>
      <c r="C211" s="95" t="s">
        <v>1724</v>
      </c>
      <c r="D211" s="101">
        <v>0</v>
      </c>
      <c r="E211" s="142" t="s">
        <v>1684</v>
      </c>
      <c r="F211" s="95" t="s">
        <v>1724</v>
      </c>
      <c r="G211" s="101">
        <v>0</v>
      </c>
      <c r="H211" s="143" t="s">
        <v>1726</v>
      </c>
      <c r="I211" s="95">
        <v>50</v>
      </c>
      <c r="J211" s="101">
        <v>0</v>
      </c>
      <c r="K211" s="470" t="s">
        <v>1710</v>
      </c>
      <c r="L211" s="471"/>
      <c r="M211" s="116">
        <v>0</v>
      </c>
    </row>
    <row r="212" spans="2:13">
      <c r="B212" s="70" t="s">
        <v>1685</v>
      </c>
      <c r="C212" s="95" t="s">
        <v>953</v>
      </c>
      <c r="D212" s="101">
        <v>62</v>
      </c>
      <c r="E212" s="142" t="s">
        <v>1685</v>
      </c>
      <c r="F212" s="95" t="s">
        <v>1724</v>
      </c>
      <c r="G212" s="101">
        <v>0</v>
      </c>
      <c r="H212" s="142" t="s">
        <v>1701</v>
      </c>
      <c r="I212" s="95">
        <v>0</v>
      </c>
      <c r="J212" s="101">
        <v>10</v>
      </c>
      <c r="K212" s="470" t="s">
        <v>1711</v>
      </c>
      <c r="L212" s="471"/>
      <c r="M212" s="116">
        <v>0</v>
      </c>
    </row>
    <row r="213" spans="2:13">
      <c r="B213" s="70" t="s">
        <v>1686</v>
      </c>
      <c r="C213" s="103" t="s">
        <v>1157</v>
      </c>
      <c r="D213" s="101">
        <v>40</v>
      </c>
      <c r="E213" s="142" t="s">
        <v>1686</v>
      </c>
      <c r="F213" s="95" t="s">
        <v>1724</v>
      </c>
      <c r="G213" s="101">
        <v>0</v>
      </c>
      <c r="H213" s="142" t="s">
        <v>1687</v>
      </c>
      <c r="I213" s="95">
        <v>85</v>
      </c>
      <c r="J213" s="101">
        <v>0</v>
      </c>
      <c r="K213" s="470" t="s">
        <v>1712</v>
      </c>
      <c r="L213" s="471"/>
      <c r="M213" s="116">
        <v>100</v>
      </c>
    </row>
    <row r="214" spans="2:13">
      <c r="B214" s="70" t="s">
        <v>1687</v>
      </c>
      <c r="C214" s="95" t="s">
        <v>1724</v>
      </c>
      <c r="D214" s="101">
        <v>0</v>
      </c>
      <c r="E214" s="142" t="s">
        <v>1687</v>
      </c>
      <c r="F214" s="95" t="s">
        <v>1724</v>
      </c>
      <c r="G214" s="101">
        <v>0</v>
      </c>
      <c r="H214" s="142" t="s">
        <v>1702</v>
      </c>
      <c r="I214" s="109">
        <v>0</v>
      </c>
      <c r="J214" s="115">
        <v>0</v>
      </c>
      <c r="K214" s="96"/>
      <c r="L214" s="109"/>
      <c r="M214" s="110"/>
    </row>
    <row r="215" spans="2:13">
      <c r="B215" s="70" t="s">
        <v>1688</v>
      </c>
      <c r="C215" s="103" t="s">
        <v>813</v>
      </c>
      <c r="D215" s="101">
        <v>100</v>
      </c>
      <c r="E215" s="142" t="s">
        <v>1688</v>
      </c>
      <c r="F215" s="104" t="s">
        <v>812</v>
      </c>
      <c r="G215" s="101">
        <v>90</v>
      </c>
      <c r="H215" s="472" t="s">
        <v>1714</v>
      </c>
      <c r="I215" s="473"/>
      <c r="J215" s="90" t="s">
        <v>1713</v>
      </c>
      <c r="K215" s="106">
        <v>50</v>
      </c>
      <c r="L215" s="91" t="s">
        <v>1707</v>
      </c>
      <c r="M215" s="107">
        <v>185</v>
      </c>
    </row>
    <row r="216" spans="2:13">
      <c r="B216" s="70" t="s">
        <v>1689</v>
      </c>
      <c r="C216" s="95" t="s">
        <v>1725</v>
      </c>
      <c r="D216" s="101" t="s">
        <v>1725</v>
      </c>
      <c r="E216" s="142" t="s">
        <v>1689</v>
      </c>
      <c r="F216" s="95" t="s">
        <v>1725</v>
      </c>
      <c r="G216" s="101" t="s">
        <v>1725</v>
      </c>
      <c r="H216" s="143"/>
      <c r="I216" s="143"/>
      <c r="J216" s="143"/>
      <c r="K216" s="143"/>
      <c r="L216" s="143"/>
      <c r="M216" s="74"/>
    </row>
    <row r="217" spans="2:13">
      <c r="B217" s="70" t="s">
        <v>1690</v>
      </c>
      <c r="C217" s="95" t="s">
        <v>1724</v>
      </c>
      <c r="D217" s="101">
        <v>0</v>
      </c>
      <c r="E217" s="142" t="s">
        <v>1690</v>
      </c>
      <c r="F217" s="95" t="s">
        <v>1724</v>
      </c>
      <c r="G217" s="101">
        <v>0</v>
      </c>
      <c r="H217" s="143"/>
      <c r="I217" s="143"/>
      <c r="J217" s="143"/>
      <c r="K217" s="143"/>
      <c r="L217" s="143"/>
      <c r="M217" s="74"/>
    </row>
    <row r="218" spans="2:13">
      <c r="B218" s="70" t="s">
        <v>1691</v>
      </c>
      <c r="C218" s="95" t="s">
        <v>1724</v>
      </c>
      <c r="D218" s="101">
        <v>0</v>
      </c>
      <c r="E218" s="142" t="s">
        <v>1691</v>
      </c>
      <c r="F218" s="95" t="s">
        <v>1724</v>
      </c>
      <c r="G218" s="101">
        <v>0</v>
      </c>
      <c r="H218" s="143"/>
      <c r="I218" s="143"/>
      <c r="J218" s="143"/>
      <c r="K218" s="143"/>
      <c r="L218" s="143"/>
      <c r="M218" s="74"/>
    </row>
    <row r="219" spans="2:13">
      <c r="B219" s="70" t="s">
        <v>1692</v>
      </c>
      <c r="C219" s="95" t="s">
        <v>1725</v>
      </c>
      <c r="D219" s="101" t="s">
        <v>1725</v>
      </c>
      <c r="E219" s="142" t="s">
        <v>1692</v>
      </c>
      <c r="F219" s="95" t="s">
        <v>1725</v>
      </c>
      <c r="G219" s="101" t="s">
        <v>1725</v>
      </c>
      <c r="H219" s="143"/>
      <c r="I219" s="143"/>
      <c r="J219" s="143"/>
      <c r="K219" s="143"/>
      <c r="L219" s="143"/>
      <c r="M219" s="74"/>
    </row>
    <row r="220" spans="2:13">
      <c r="B220" s="70" t="s">
        <v>1693</v>
      </c>
      <c r="C220" s="95" t="s">
        <v>1724</v>
      </c>
      <c r="D220" s="101">
        <v>0</v>
      </c>
      <c r="E220" s="142" t="s">
        <v>1693</v>
      </c>
      <c r="F220" s="118" t="s">
        <v>1075</v>
      </c>
      <c r="G220" s="101">
        <v>60</v>
      </c>
      <c r="H220" s="95" t="s">
        <v>1718</v>
      </c>
      <c r="I220" s="143"/>
      <c r="J220" s="94" t="s">
        <v>1719</v>
      </c>
      <c r="K220" s="143"/>
      <c r="L220" s="94" t="s">
        <v>1720</v>
      </c>
      <c r="M220" s="74"/>
    </row>
    <row r="221" spans="2:13">
      <c r="B221" s="70" t="s">
        <v>1694</v>
      </c>
      <c r="C221" s="105" t="s">
        <v>798</v>
      </c>
      <c r="D221" s="101">
        <v>80</v>
      </c>
      <c r="E221" s="142" t="s">
        <v>1694</v>
      </c>
      <c r="F221" s="105" t="s">
        <v>801</v>
      </c>
      <c r="G221" s="101">
        <v>90</v>
      </c>
      <c r="H221" s="143"/>
      <c r="I221" s="143"/>
      <c r="J221" s="143"/>
      <c r="K221" s="143"/>
      <c r="L221" s="143"/>
      <c r="M221" s="74"/>
    </row>
    <row r="222" spans="2:13">
      <c r="B222" s="70" t="s">
        <v>1679</v>
      </c>
      <c r="C222" s="95" t="s">
        <v>754</v>
      </c>
      <c r="D222" s="101">
        <v>80</v>
      </c>
      <c r="E222" s="142" t="s">
        <v>1679</v>
      </c>
      <c r="F222" s="95" t="s">
        <v>1724</v>
      </c>
      <c r="G222" s="101">
        <v>0</v>
      </c>
      <c r="H222" s="143"/>
      <c r="I222" s="143"/>
      <c r="J222" s="143"/>
      <c r="K222" s="143"/>
      <c r="L222" s="143"/>
      <c r="M222" s="74"/>
    </row>
    <row r="223" spans="2:13">
      <c r="B223" s="70" t="s">
        <v>1695</v>
      </c>
      <c r="C223" s="95" t="s">
        <v>965</v>
      </c>
      <c r="D223" s="101">
        <v>80</v>
      </c>
      <c r="E223" s="142" t="s">
        <v>1695</v>
      </c>
      <c r="F223" s="95" t="s">
        <v>1724</v>
      </c>
      <c r="G223" s="101">
        <v>0</v>
      </c>
      <c r="H223" s="143"/>
      <c r="I223" s="143"/>
      <c r="J223" s="143"/>
      <c r="K223" s="143"/>
      <c r="L223" s="143"/>
      <c r="M223" s="74"/>
    </row>
    <row r="224" spans="2:13" ht="15.75" thickBot="1">
      <c r="B224" s="111" t="s">
        <v>1731</v>
      </c>
      <c r="C224" s="102"/>
      <c r="D224" s="117">
        <v>75</v>
      </c>
      <c r="E224" s="112" t="s">
        <v>1732</v>
      </c>
      <c r="F224" s="102"/>
      <c r="G224" s="117">
        <v>82</v>
      </c>
      <c r="H224" s="92"/>
      <c r="I224" s="92"/>
      <c r="J224" s="92"/>
      <c r="K224" s="92"/>
      <c r="L224" s="92"/>
      <c r="M224" s="93"/>
    </row>
    <row r="225" spans="2:13" ht="16.5" thickTop="1" thickBot="1"/>
    <row r="226" spans="2:13" ht="16.5" thickTop="1" thickBot="1">
      <c r="B226" s="457" t="s">
        <v>1772</v>
      </c>
      <c r="C226" s="458"/>
      <c r="D226" s="459" t="s">
        <v>1660</v>
      </c>
      <c r="E226" s="460"/>
      <c r="F226" s="460"/>
      <c r="G226" s="460"/>
      <c r="H226" s="460"/>
      <c r="I226" s="461"/>
      <c r="J226" s="139"/>
      <c r="K226" s="68"/>
      <c r="L226" s="68"/>
      <c r="M226" s="69"/>
    </row>
    <row r="227" spans="2:13" ht="15.75" thickTop="1">
      <c r="B227" s="75" t="s">
        <v>1669</v>
      </c>
      <c r="C227" s="145">
        <v>23</v>
      </c>
      <c r="D227" s="144" t="s">
        <v>1654</v>
      </c>
      <c r="E227" s="145" t="s">
        <v>1655</v>
      </c>
      <c r="F227" s="145" t="s">
        <v>1656</v>
      </c>
      <c r="G227" s="145" t="s">
        <v>1658</v>
      </c>
      <c r="H227" s="145" t="s">
        <v>1657</v>
      </c>
      <c r="I227" s="146" t="s">
        <v>1659</v>
      </c>
      <c r="J227" s="137"/>
      <c r="K227" s="143"/>
      <c r="L227" s="143"/>
      <c r="M227" s="74"/>
    </row>
    <row r="228" spans="2:13">
      <c r="B228" s="75" t="s">
        <v>1762</v>
      </c>
      <c r="C228" s="95" t="s">
        <v>1747</v>
      </c>
      <c r="D228" s="96">
        <v>80</v>
      </c>
      <c r="E228" s="97">
        <v>105</v>
      </c>
      <c r="F228" s="97">
        <v>65</v>
      </c>
      <c r="G228" s="97">
        <v>60</v>
      </c>
      <c r="H228" s="97">
        <v>75</v>
      </c>
      <c r="I228" s="98">
        <v>130</v>
      </c>
      <c r="J228" s="137"/>
      <c r="K228" s="143"/>
      <c r="L228" s="143"/>
      <c r="M228" s="74"/>
    </row>
    <row r="229" spans="2:13">
      <c r="B229" s="75" t="s">
        <v>1667</v>
      </c>
      <c r="C229" s="95" t="s">
        <v>14</v>
      </c>
      <c r="D229" s="462" t="s">
        <v>1671</v>
      </c>
      <c r="E229" s="463"/>
      <c r="F229" s="463"/>
      <c r="G229" s="463"/>
      <c r="H229" s="463"/>
      <c r="I229" s="464"/>
      <c r="J229" s="137"/>
      <c r="K229" s="143"/>
      <c r="L229" s="143"/>
      <c r="M229" s="74"/>
    </row>
    <row r="230" spans="2:13">
      <c r="B230" s="75" t="s">
        <v>1668</v>
      </c>
      <c r="C230" s="95" t="s">
        <v>6</v>
      </c>
      <c r="D230" s="465" t="s">
        <v>1663</v>
      </c>
      <c r="E230" s="466"/>
      <c r="F230" s="466"/>
      <c r="G230" s="466" t="s">
        <v>1664</v>
      </c>
      <c r="H230" s="466"/>
      <c r="I230" s="467"/>
      <c r="J230" s="137"/>
      <c r="K230" s="143"/>
      <c r="L230" s="143"/>
      <c r="M230" s="74"/>
    </row>
    <row r="231" spans="2:13">
      <c r="B231" s="75" t="s">
        <v>1672</v>
      </c>
      <c r="C231" s="103" t="s">
        <v>1554</v>
      </c>
      <c r="D231" s="72" t="s">
        <v>1665</v>
      </c>
      <c r="E231" s="143" t="s">
        <v>1254</v>
      </c>
      <c r="F231" s="143"/>
      <c r="G231" s="73" t="s">
        <v>1665</v>
      </c>
      <c r="H231" s="143" t="s">
        <v>1207</v>
      </c>
      <c r="I231" s="79"/>
      <c r="J231" s="164"/>
      <c r="K231" s="143"/>
      <c r="L231" s="143"/>
      <c r="M231" s="74"/>
    </row>
    <row r="232" spans="2:13">
      <c r="B232" s="75" t="s">
        <v>1661</v>
      </c>
      <c r="C232" s="119">
        <v>1115.92</v>
      </c>
      <c r="D232" s="80" t="s">
        <v>1666</v>
      </c>
      <c r="E232" s="99">
        <v>80</v>
      </c>
      <c r="F232" s="77"/>
      <c r="G232" s="81" t="s">
        <v>1666</v>
      </c>
      <c r="H232" s="99">
        <v>63</v>
      </c>
      <c r="I232" s="78"/>
      <c r="J232" s="161"/>
      <c r="K232" s="143"/>
      <c r="L232" s="143"/>
      <c r="M232" s="74"/>
    </row>
    <row r="233" spans="2:13">
      <c r="B233" s="75" t="s">
        <v>1662</v>
      </c>
      <c r="C233" s="95">
        <v>225.58</v>
      </c>
      <c r="D233" s="462" t="s">
        <v>1670</v>
      </c>
      <c r="E233" s="463"/>
      <c r="F233" s="463"/>
      <c r="G233" s="463"/>
      <c r="H233" s="463"/>
      <c r="I233" s="464"/>
      <c r="J233" s="161"/>
      <c r="K233" s="143"/>
      <c r="L233" s="143"/>
      <c r="M233" s="74"/>
    </row>
    <row r="234" spans="2:13">
      <c r="B234" s="75" t="s">
        <v>1730</v>
      </c>
      <c r="C234" s="119">
        <v>870.04</v>
      </c>
      <c r="D234" s="465" t="s">
        <v>1663</v>
      </c>
      <c r="E234" s="466"/>
      <c r="F234" s="466"/>
      <c r="G234" s="466" t="s">
        <v>1664</v>
      </c>
      <c r="H234" s="466"/>
      <c r="I234" s="467"/>
      <c r="J234" s="161"/>
      <c r="K234" s="143"/>
      <c r="L234" s="143"/>
      <c r="M234" s="74"/>
    </row>
    <row r="235" spans="2:13">
      <c r="B235" s="75" t="s">
        <v>1715</v>
      </c>
      <c r="C235" s="95">
        <v>1.23</v>
      </c>
      <c r="D235" s="72" t="s">
        <v>1665</v>
      </c>
      <c r="E235" s="143" t="s">
        <v>1745</v>
      </c>
      <c r="F235" s="143"/>
      <c r="G235" s="73" t="s">
        <v>1665</v>
      </c>
      <c r="H235" s="143" t="s">
        <v>1724</v>
      </c>
      <c r="I235" s="79"/>
      <c r="J235" s="161"/>
      <c r="K235" s="143"/>
      <c r="L235" s="143"/>
      <c r="M235" s="74"/>
    </row>
    <row r="236" spans="2:13">
      <c r="B236" s="75" t="s">
        <v>1716</v>
      </c>
      <c r="C236" s="149">
        <v>2</v>
      </c>
      <c r="D236" s="72" t="s">
        <v>1666</v>
      </c>
      <c r="E236" s="99">
        <v>60</v>
      </c>
      <c r="F236" s="77"/>
      <c r="G236" s="81" t="s">
        <v>1666</v>
      </c>
      <c r="H236" s="100">
        <v>0</v>
      </c>
      <c r="I236" s="79"/>
      <c r="J236" s="161"/>
      <c r="K236" s="143"/>
      <c r="L236" s="143"/>
      <c r="M236" s="74"/>
    </row>
    <row r="237" spans="2:13">
      <c r="B237" s="468" t="s">
        <v>1673</v>
      </c>
      <c r="C237" s="463"/>
      <c r="D237" s="464"/>
      <c r="E237" s="462" t="s">
        <v>1674</v>
      </c>
      <c r="F237" s="463"/>
      <c r="G237" s="464"/>
      <c r="H237" s="462" t="s">
        <v>1675</v>
      </c>
      <c r="I237" s="463"/>
      <c r="J237" s="464"/>
      <c r="K237" s="462" t="s">
        <v>1703</v>
      </c>
      <c r="L237" s="463"/>
      <c r="M237" s="469"/>
    </row>
    <row r="238" spans="2:13">
      <c r="B238" s="82" t="s">
        <v>1676</v>
      </c>
      <c r="C238" s="145" t="s">
        <v>1677</v>
      </c>
      <c r="D238" s="146" t="s">
        <v>1678</v>
      </c>
      <c r="E238" s="144" t="s">
        <v>1676</v>
      </c>
      <c r="F238" s="145" t="s">
        <v>1677</v>
      </c>
      <c r="G238" s="146" t="s">
        <v>1678</v>
      </c>
      <c r="H238" s="144" t="s">
        <v>1696</v>
      </c>
      <c r="I238" s="145" t="s">
        <v>1733</v>
      </c>
      <c r="J238" s="146" t="s">
        <v>1734</v>
      </c>
      <c r="K238" s="144" t="s">
        <v>1704</v>
      </c>
      <c r="L238" s="145"/>
      <c r="M238" s="86" t="s">
        <v>1705</v>
      </c>
    </row>
    <row r="239" spans="2:13">
      <c r="B239" s="70" t="s">
        <v>1680</v>
      </c>
      <c r="C239" s="95" t="s">
        <v>1146</v>
      </c>
      <c r="D239" s="101">
        <v>102</v>
      </c>
      <c r="E239" s="142" t="s">
        <v>1680</v>
      </c>
      <c r="F239" s="103" t="s">
        <v>946</v>
      </c>
      <c r="G239" s="101">
        <v>68</v>
      </c>
      <c r="H239" s="142" t="s">
        <v>1697</v>
      </c>
      <c r="I239" s="95">
        <v>0</v>
      </c>
      <c r="J239" s="101">
        <v>20</v>
      </c>
      <c r="K239" s="142" t="s">
        <v>1706</v>
      </c>
      <c r="L239" s="143"/>
      <c r="M239" s="116">
        <v>0</v>
      </c>
    </row>
    <row r="240" spans="2:13">
      <c r="B240" s="70" t="s">
        <v>1681</v>
      </c>
      <c r="C240" s="95" t="s">
        <v>847</v>
      </c>
      <c r="D240" s="101">
        <v>62</v>
      </c>
      <c r="E240" s="142" t="s">
        <v>1681</v>
      </c>
      <c r="F240" s="95" t="s">
        <v>846</v>
      </c>
      <c r="G240" s="101">
        <v>102</v>
      </c>
      <c r="H240" s="142" t="s">
        <v>1698</v>
      </c>
      <c r="I240" s="95">
        <v>90</v>
      </c>
      <c r="J240" s="101">
        <v>0</v>
      </c>
      <c r="K240" s="142" t="s">
        <v>1737</v>
      </c>
      <c r="L240" s="143"/>
      <c r="M240" s="116">
        <v>50</v>
      </c>
    </row>
    <row r="241" spans="2:13">
      <c r="B241" s="70" t="s">
        <v>1682</v>
      </c>
      <c r="C241" s="95" t="s">
        <v>646</v>
      </c>
      <c r="D241" s="101">
        <v>81</v>
      </c>
      <c r="E241" s="142" t="s">
        <v>1682</v>
      </c>
      <c r="F241" s="95" t="s">
        <v>1724</v>
      </c>
      <c r="G241" s="101">
        <v>0</v>
      </c>
      <c r="H241" s="142" t="s">
        <v>1699</v>
      </c>
      <c r="I241" s="95">
        <v>0</v>
      </c>
      <c r="J241" s="101">
        <v>90</v>
      </c>
      <c r="K241" s="76" t="s">
        <v>1708</v>
      </c>
      <c r="L241" s="77"/>
      <c r="M241" s="110">
        <v>0</v>
      </c>
    </row>
    <row r="242" spans="2:13">
      <c r="B242" s="70" t="s">
        <v>1683</v>
      </c>
      <c r="C242" s="105" t="s">
        <v>1305</v>
      </c>
      <c r="D242" s="101">
        <v>62</v>
      </c>
      <c r="E242" s="142" t="s">
        <v>1683</v>
      </c>
      <c r="F242" s="95" t="s">
        <v>1724</v>
      </c>
      <c r="G242" s="101">
        <v>0</v>
      </c>
      <c r="H242" s="142" t="s">
        <v>1700</v>
      </c>
      <c r="I242" s="95">
        <v>0</v>
      </c>
      <c r="J242" s="101">
        <v>10</v>
      </c>
      <c r="K242" s="462" t="s">
        <v>1709</v>
      </c>
      <c r="L242" s="463"/>
      <c r="M242" s="469"/>
    </row>
    <row r="243" spans="2:13">
      <c r="B243" s="70" t="s">
        <v>1684</v>
      </c>
      <c r="C243" s="95" t="s">
        <v>1724</v>
      </c>
      <c r="D243" s="101">
        <v>0</v>
      </c>
      <c r="E243" s="142" t="s">
        <v>1684</v>
      </c>
      <c r="F243" s="95" t="s">
        <v>1724</v>
      </c>
      <c r="G243" s="101">
        <v>0</v>
      </c>
      <c r="H243" s="143" t="s">
        <v>1726</v>
      </c>
      <c r="I243" s="95">
        <v>50</v>
      </c>
      <c r="J243" s="101">
        <v>0</v>
      </c>
      <c r="K243" s="470" t="s">
        <v>1710</v>
      </c>
      <c r="L243" s="471"/>
      <c r="M243" s="116">
        <v>0</v>
      </c>
    </row>
    <row r="244" spans="2:13">
      <c r="B244" s="70" t="s">
        <v>1685</v>
      </c>
      <c r="C244" s="95" t="s">
        <v>953</v>
      </c>
      <c r="D244" s="101">
        <v>62</v>
      </c>
      <c r="E244" s="142" t="s">
        <v>1685</v>
      </c>
      <c r="F244" s="95" t="s">
        <v>1724</v>
      </c>
      <c r="G244" s="101">
        <v>0</v>
      </c>
      <c r="H244" s="142" t="s">
        <v>1701</v>
      </c>
      <c r="I244" s="95">
        <v>0</v>
      </c>
      <c r="J244" s="101">
        <v>10</v>
      </c>
      <c r="K244" s="470" t="s">
        <v>1711</v>
      </c>
      <c r="L244" s="471"/>
      <c r="M244" s="116">
        <v>0</v>
      </c>
    </row>
    <row r="245" spans="2:13">
      <c r="B245" s="70" t="s">
        <v>1686</v>
      </c>
      <c r="C245" s="103" t="s">
        <v>1157</v>
      </c>
      <c r="D245" s="101">
        <v>40</v>
      </c>
      <c r="E245" s="142" t="s">
        <v>1686</v>
      </c>
      <c r="F245" s="95" t="s">
        <v>1724</v>
      </c>
      <c r="G245" s="101">
        <v>0</v>
      </c>
      <c r="H245" s="142" t="s">
        <v>1687</v>
      </c>
      <c r="I245" s="95">
        <v>85</v>
      </c>
      <c r="J245" s="101">
        <v>0</v>
      </c>
      <c r="K245" s="470" t="s">
        <v>1712</v>
      </c>
      <c r="L245" s="471"/>
      <c r="M245" s="116">
        <v>100</v>
      </c>
    </row>
    <row r="246" spans="2:13">
      <c r="B246" s="70" t="s">
        <v>1687</v>
      </c>
      <c r="C246" s="95" t="s">
        <v>1724</v>
      </c>
      <c r="D246" s="101">
        <v>0</v>
      </c>
      <c r="E246" s="142" t="s">
        <v>1687</v>
      </c>
      <c r="F246" s="95" t="s">
        <v>1724</v>
      </c>
      <c r="G246" s="101">
        <v>0</v>
      </c>
      <c r="H246" s="142" t="s">
        <v>1702</v>
      </c>
      <c r="I246" s="109">
        <v>0</v>
      </c>
      <c r="J246" s="115">
        <v>0</v>
      </c>
      <c r="K246" s="96"/>
      <c r="L246" s="109"/>
      <c r="M246" s="110"/>
    </row>
    <row r="247" spans="2:13">
      <c r="B247" s="70" t="s">
        <v>1688</v>
      </c>
      <c r="C247" s="103" t="s">
        <v>813</v>
      </c>
      <c r="D247" s="101">
        <v>100</v>
      </c>
      <c r="E247" s="142" t="s">
        <v>1688</v>
      </c>
      <c r="F247" s="104" t="s">
        <v>812</v>
      </c>
      <c r="G247" s="101">
        <v>90</v>
      </c>
      <c r="H247" s="472" t="s">
        <v>1714</v>
      </c>
      <c r="I247" s="473"/>
      <c r="J247" s="90" t="s">
        <v>1713</v>
      </c>
      <c r="K247" s="106">
        <v>50</v>
      </c>
      <c r="L247" s="91" t="s">
        <v>1707</v>
      </c>
      <c r="M247" s="107">
        <v>185</v>
      </c>
    </row>
    <row r="248" spans="2:13">
      <c r="B248" s="70" t="s">
        <v>1689</v>
      </c>
      <c r="C248" s="95" t="s">
        <v>1725</v>
      </c>
      <c r="D248" s="101" t="s">
        <v>1725</v>
      </c>
      <c r="E248" s="142" t="s">
        <v>1689</v>
      </c>
      <c r="F248" s="95" t="s">
        <v>1725</v>
      </c>
      <c r="G248" s="101" t="s">
        <v>1725</v>
      </c>
      <c r="H248" s="143"/>
      <c r="I248" s="143"/>
      <c r="J248" s="143"/>
      <c r="K248" s="143"/>
      <c r="L248" s="143"/>
      <c r="M248" s="74"/>
    </row>
    <row r="249" spans="2:13">
      <c r="B249" s="70" t="s">
        <v>1690</v>
      </c>
      <c r="C249" s="95" t="s">
        <v>1724</v>
      </c>
      <c r="D249" s="101">
        <v>0</v>
      </c>
      <c r="E249" s="142" t="s">
        <v>1690</v>
      </c>
      <c r="F249" s="95" t="s">
        <v>1724</v>
      </c>
      <c r="G249" s="101">
        <v>0</v>
      </c>
      <c r="H249" s="143"/>
      <c r="I249" s="143"/>
      <c r="J249" s="143"/>
      <c r="K249" s="143"/>
      <c r="L249" s="143"/>
      <c r="M249" s="74"/>
    </row>
    <row r="250" spans="2:13">
      <c r="B250" s="70" t="s">
        <v>1691</v>
      </c>
      <c r="C250" s="95" t="s">
        <v>1724</v>
      </c>
      <c r="D250" s="101">
        <v>0</v>
      </c>
      <c r="E250" s="142" t="s">
        <v>1691</v>
      </c>
      <c r="F250" s="95" t="s">
        <v>1724</v>
      </c>
      <c r="G250" s="101">
        <v>0</v>
      </c>
      <c r="H250" s="143"/>
      <c r="I250" s="143"/>
      <c r="J250" s="143"/>
      <c r="K250" s="143"/>
      <c r="L250" s="143"/>
      <c r="M250" s="74"/>
    </row>
    <row r="251" spans="2:13">
      <c r="B251" s="70" t="s">
        <v>1692</v>
      </c>
      <c r="C251" s="95" t="s">
        <v>1725</v>
      </c>
      <c r="D251" s="101" t="s">
        <v>1725</v>
      </c>
      <c r="E251" s="142" t="s">
        <v>1692</v>
      </c>
      <c r="F251" s="95" t="s">
        <v>1725</v>
      </c>
      <c r="G251" s="101" t="s">
        <v>1725</v>
      </c>
      <c r="H251" s="143"/>
      <c r="I251" s="143"/>
      <c r="J251" s="143"/>
      <c r="K251" s="143"/>
      <c r="L251" s="143"/>
      <c r="M251" s="74"/>
    </row>
    <row r="252" spans="2:13">
      <c r="B252" s="70" t="s">
        <v>1693</v>
      </c>
      <c r="C252" s="95" t="s">
        <v>1724</v>
      </c>
      <c r="D252" s="101">
        <v>0</v>
      </c>
      <c r="E252" s="142" t="s">
        <v>1693</v>
      </c>
      <c r="F252" s="118" t="s">
        <v>1075</v>
      </c>
      <c r="G252" s="101">
        <v>60</v>
      </c>
      <c r="H252" s="95" t="s">
        <v>1718</v>
      </c>
      <c r="I252" s="143"/>
      <c r="J252" s="94" t="s">
        <v>1719</v>
      </c>
      <c r="K252" s="143"/>
      <c r="L252" s="94" t="s">
        <v>1720</v>
      </c>
      <c r="M252" s="74"/>
    </row>
    <row r="253" spans="2:13">
      <c r="B253" s="70" t="s">
        <v>1694</v>
      </c>
      <c r="C253" s="105" t="s">
        <v>798</v>
      </c>
      <c r="D253" s="101">
        <v>80</v>
      </c>
      <c r="E253" s="142" t="s">
        <v>1694</v>
      </c>
      <c r="F253" s="105" t="s">
        <v>801</v>
      </c>
      <c r="G253" s="101">
        <v>90</v>
      </c>
      <c r="H253" s="143"/>
      <c r="I253" s="143"/>
      <c r="J253" s="143"/>
      <c r="K253" s="143"/>
      <c r="L253" s="143"/>
      <c r="M253" s="74"/>
    </row>
    <row r="254" spans="2:13">
      <c r="B254" s="70" t="s">
        <v>1679</v>
      </c>
      <c r="C254" s="95" t="s">
        <v>754</v>
      </c>
      <c r="D254" s="101">
        <v>80</v>
      </c>
      <c r="E254" s="142" t="s">
        <v>1679</v>
      </c>
      <c r="F254" s="95" t="s">
        <v>1724</v>
      </c>
      <c r="G254" s="101">
        <v>0</v>
      </c>
      <c r="H254" s="143"/>
      <c r="I254" s="143"/>
      <c r="J254" s="143"/>
      <c r="K254" s="143"/>
      <c r="L254" s="143"/>
      <c r="M254" s="74"/>
    </row>
    <row r="255" spans="2:13">
      <c r="B255" s="70" t="s">
        <v>1695</v>
      </c>
      <c r="C255" s="95" t="s">
        <v>965</v>
      </c>
      <c r="D255" s="101">
        <v>80</v>
      </c>
      <c r="E255" s="142" t="s">
        <v>1695</v>
      </c>
      <c r="F255" s="95" t="s">
        <v>1724</v>
      </c>
      <c r="G255" s="101">
        <v>0</v>
      </c>
      <c r="H255" s="143"/>
      <c r="I255" s="143"/>
      <c r="J255" s="143"/>
      <c r="K255" s="143"/>
      <c r="L255" s="143"/>
      <c r="M255" s="74"/>
    </row>
    <row r="256" spans="2:13" ht="15.75" thickBot="1">
      <c r="B256" s="111" t="s">
        <v>1731</v>
      </c>
      <c r="C256" s="102"/>
      <c r="D256" s="117">
        <v>75</v>
      </c>
      <c r="E256" s="112" t="s">
        <v>1732</v>
      </c>
      <c r="F256" s="102"/>
      <c r="G256" s="117">
        <v>82</v>
      </c>
      <c r="H256" s="92"/>
      <c r="I256" s="92"/>
      <c r="J256" s="92"/>
      <c r="K256" s="92"/>
      <c r="L256" s="92"/>
      <c r="M256" s="93"/>
    </row>
    <row r="257" spans="2:13" ht="16.5" thickTop="1" thickBot="1"/>
    <row r="258" spans="2:13" ht="16.5" thickTop="1" thickBot="1">
      <c r="B258" s="457" t="s">
        <v>1784</v>
      </c>
      <c r="C258" s="458"/>
      <c r="D258" s="459" t="s">
        <v>1660</v>
      </c>
      <c r="E258" s="460"/>
      <c r="F258" s="460"/>
      <c r="G258" s="460"/>
      <c r="H258" s="460"/>
      <c r="I258" s="461"/>
      <c r="J258" s="68"/>
      <c r="K258" s="68"/>
      <c r="L258" s="68"/>
      <c r="M258" s="69"/>
    </row>
    <row r="259" spans="2:13" ht="15.75" thickTop="1">
      <c r="B259" s="75" t="s">
        <v>1669</v>
      </c>
      <c r="C259" s="159">
        <v>15</v>
      </c>
      <c r="D259" s="158" t="s">
        <v>1654</v>
      </c>
      <c r="E259" s="159" t="s">
        <v>1655</v>
      </c>
      <c r="F259" s="159" t="s">
        <v>1656</v>
      </c>
      <c r="G259" s="159" t="s">
        <v>1658</v>
      </c>
      <c r="H259" s="159" t="s">
        <v>1657</v>
      </c>
      <c r="I259" s="160" t="s">
        <v>1659</v>
      </c>
      <c r="J259" s="157"/>
      <c r="K259" s="157"/>
      <c r="L259" s="157"/>
      <c r="M259" s="74"/>
    </row>
    <row r="260" spans="2:13">
      <c r="B260" s="75" t="s">
        <v>1762</v>
      </c>
      <c r="C260" s="95" t="s">
        <v>1767</v>
      </c>
      <c r="D260" s="96">
        <v>70</v>
      </c>
      <c r="E260" s="97">
        <v>110</v>
      </c>
      <c r="F260" s="97">
        <v>180</v>
      </c>
      <c r="G260" s="97">
        <v>60</v>
      </c>
      <c r="H260" s="97">
        <v>60</v>
      </c>
      <c r="I260" s="98">
        <v>50</v>
      </c>
      <c r="J260" s="157"/>
      <c r="K260" s="157"/>
      <c r="L260" s="157"/>
      <c r="M260" s="74"/>
    </row>
    <row r="261" spans="2:13">
      <c r="B261" s="75" t="s">
        <v>1667</v>
      </c>
      <c r="C261" s="95" t="s">
        <v>15</v>
      </c>
      <c r="D261" s="462" t="s">
        <v>1671</v>
      </c>
      <c r="E261" s="463"/>
      <c r="F261" s="463"/>
      <c r="G261" s="463"/>
      <c r="H261" s="463"/>
      <c r="I261" s="464"/>
      <c r="J261" s="157"/>
      <c r="K261" s="157"/>
      <c r="L261" s="157"/>
      <c r="M261" s="74"/>
    </row>
    <row r="262" spans="2:13">
      <c r="B262" s="75" t="s">
        <v>1668</v>
      </c>
      <c r="C262" s="95" t="s">
        <v>14</v>
      </c>
      <c r="D262" s="465" t="s">
        <v>1663</v>
      </c>
      <c r="E262" s="466"/>
      <c r="F262" s="466"/>
      <c r="G262" s="466" t="s">
        <v>1664</v>
      </c>
      <c r="H262" s="466"/>
      <c r="I262" s="467"/>
      <c r="J262" s="157"/>
      <c r="K262" s="157"/>
      <c r="L262" s="157"/>
      <c r="M262" s="74"/>
    </row>
    <row r="263" spans="2:13">
      <c r="B263" s="75" t="s">
        <v>1672</v>
      </c>
      <c r="C263" s="103" t="s">
        <v>1554</v>
      </c>
      <c r="D263" s="72" t="s">
        <v>1665</v>
      </c>
      <c r="E263" s="157" t="s">
        <v>965</v>
      </c>
      <c r="F263" s="157"/>
      <c r="G263" s="73" t="s">
        <v>1665</v>
      </c>
      <c r="H263" s="157" t="s">
        <v>920</v>
      </c>
      <c r="I263" s="79"/>
      <c r="J263" s="198"/>
      <c r="K263" s="157"/>
      <c r="L263" s="157"/>
      <c r="M263" s="74"/>
    </row>
    <row r="264" spans="2:13">
      <c r="B264" s="75" t="s">
        <v>1661</v>
      </c>
      <c r="C264" s="95">
        <v>499.35</v>
      </c>
      <c r="D264" s="80" t="s">
        <v>1666</v>
      </c>
      <c r="E264" s="99">
        <v>80</v>
      </c>
      <c r="F264" s="77"/>
      <c r="G264" s="81" t="s">
        <v>1666</v>
      </c>
      <c r="H264" s="99">
        <v>120</v>
      </c>
      <c r="I264" s="78"/>
      <c r="J264" s="197"/>
      <c r="K264" s="157"/>
      <c r="L264" s="157"/>
      <c r="M264" s="74"/>
    </row>
    <row r="265" spans="2:13">
      <c r="B265" s="75" t="s">
        <v>1662</v>
      </c>
      <c r="C265" s="95">
        <v>572.83000000000004</v>
      </c>
      <c r="D265" s="462" t="s">
        <v>1670</v>
      </c>
      <c r="E265" s="463"/>
      <c r="F265" s="463"/>
      <c r="G265" s="463"/>
      <c r="H265" s="463"/>
      <c r="I265" s="464"/>
      <c r="J265" s="137"/>
      <c r="K265" s="157"/>
      <c r="L265" s="157"/>
      <c r="M265" s="74"/>
    </row>
    <row r="266" spans="2:13">
      <c r="B266" s="75" t="s">
        <v>1730</v>
      </c>
      <c r="C266" s="95">
        <v>418.45</v>
      </c>
      <c r="D266" s="465" t="s">
        <v>1663</v>
      </c>
      <c r="E266" s="466"/>
      <c r="F266" s="466"/>
      <c r="G266" s="466" t="s">
        <v>1664</v>
      </c>
      <c r="H266" s="466"/>
      <c r="I266" s="467"/>
      <c r="J266" s="137"/>
      <c r="K266" s="157"/>
      <c r="L266" s="157"/>
      <c r="M266" s="74"/>
    </row>
    <row r="267" spans="2:13">
      <c r="B267" s="75" t="s">
        <v>1715</v>
      </c>
      <c r="C267" s="95">
        <v>1.08</v>
      </c>
      <c r="D267" s="72" t="s">
        <v>1665</v>
      </c>
      <c r="E267" s="157" t="s">
        <v>862</v>
      </c>
      <c r="F267" s="157"/>
      <c r="G267" s="73" t="s">
        <v>1665</v>
      </c>
      <c r="H267" s="157" t="s">
        <v>1745</v>
      </c>
      <c r="I267" s="79"/>
      <c r="J267" s="137"/>
      <c r="K267" s="157"/>
      <c r="L267" s="157"/>
      <c r="M267" s="74"/>
    </row>
    <row r="268" spans="2:13">
      <c r="B268" s="75" t="s">
        <v>1716</v>
      </c>
      <c r="C268" s="95">
        <v>0.77</v>
      </c>
      <c r="D268" s="72" t="s">
        <v>1666</v>
      </c>
      <c r="E268" s="99">
        <v>80</v>
      </c>
      <c r="F268" s="77"/>
      <c r="G268" s="81" t="s">
        <v>1666</v>
      </c>
      <c r="H268" s="100">
        <v>60</v>
      </c>
      <c r="I268" s="79"/>
      <c r="J268" s="137"/>
      <c r="K268" s="157"/>
      <c r="L268" s="157"/>
      <c r="M268" s="74"/>
    </row>
    <row r="269" spans="2:13">
      <c r="B269" s="468" t="s">
        <v>1673</v>
      </c>
      <c r="C269" s="463"/>
      <c r="D269" s="464"/>
      <c r="E269" s="462" t="s">
        <v>1674</v>
      </c>
      <c r="F269" s="463"/>
      <c r="G269" s="464"/>
      <c r="H269" s="462" t="s">
        <v>1675</v>
      </c>
      <c r="I269" s="463"/>
      <c r="J269" s="464"/>
      <c r="K269" s="462" t="s">
        <v>1703</v>
      </c>
      <c r="L269" s="463"/>
      <c r="M269" s="469"/>
    </row>
    <row r="270" spans="2:13">
      <c r="B270" s="82" t="s">
        <v>1676</v>
      </c>
      <c r="C270" s="159" t="s">
        <v>1677</v>
      </c>
      <c r="D270" s="160" t="s">
        <v>1678</v>
      </c>
      <c r="E270" s="158" t="s">
        <v>1676</v>
      </c>
      <c r="F270" s="159" t="s">
        <v>1677</v>
      </c>
      <c r="G270" s="160" t="s">
        <v>1678</v>
      </c>
      <c r="H270" s="158" t="s">
        <v>1696</v>
      </c>
      <c r="I270" s="159" t="s">
        <v>1733</v>
      </c>
      <c r="J270" s="160" t="s">
        <v>1734</v>
      </c>
      <c r="K270" s="158" t="s">
        <v>1704</v>
      </c>
      <c r="L270" s="159"/>
      <c r="M270" s="86" t="s">
        <v>1705</v>
      </c>
    </row>
    <row r="271" spans="2:13">
      <c r="B271" s="70" t="s">
        <v>1680</v>
      </c>
      <c r="C271" s="105" t="s">
        <v>1785</v>
      </c>
      <c r="D271" s="101">
        <v>120</v>
      </c>
      <c r="E271" s="156" t="s">
        <v>1680</v>
      </c>
      <c r="F271" s="103" t="s">
        <v>946</v>
      </c>
      <c r="G271" s="101">
        <v>68</v>
      </c>
      <c r="H271" s="156" t="s">
        <v>1697</v>
      </c>
      <c r="I271" s="95">
        <v>0</v>
      </c>
      <c r="J271" s="101">
        <v>20</v>
      </c>
      <c r="K271" s="156" t="s">
        <v>1706</v>
      </c>
      <c r="L271" s="157"/>
      <c r="M271" s="116">
        <v>0</v>
      </c>
    </row>
    <row r="272" spans="2:13">
      <c r="B272" s="70" t="s">
        <v>1681</v>
      </c>
      <c r="C272" s="95" t="s">
        <v>849</v>
      </c>
      <c r="D272" s="101">
        <v>75</v>
      </c>
      <c r="E272" s="156" t="s">
        <v>1681</v>
      </c>
      <c r="F272" s="95" t="s">
        <v>846</v>
      </c>
      <c r="G272" s="101">
        <v>102</v>
      </c>
      <c r="H272" s="156" t="s">
        <v>1698</v>
      </c>
      <c r="I272" s="95">
        <v>90</v>
      </c>
      <c r="J272" s="101">
        <v>-75</v>
      </c>
      <c r="K272" s="156" t="s">
        <v>1737</v>
      </c>
      <c r="L272" s="157"/>
      <c r="M272" s="116">
        <v>0</v>
      </c>
    </row>
    <row r="273" spans="2:13">
      <c r="B273" s="70" t="s">
        <v>1682</v>
      </c>
      <c r="C273" s="95" t="s">
        <v>646</v>
      </c>
      <c r="D273" s="101">
        <v>81</v>
      </c>
      <c r="E273" s="156" t="s">
        <v>1682</v>
      </c>
      <c r="F273" s="108" t="s">
        <v>1273</v>
      </c>
      <c r="G273" s="101">
        <v>95</v>
      </c>
      <c r="H273" s="156" t="s">
        <v>1699</v>
      </c>
      <c r="I273" s="95">
        <v>0</v>
      </c>
      <c r="J273" s="101">
        <v>50</v>
      </c>
      <c r="K273" s="76" t="s">
        <v>1708</v>
      </c>
      <c r="L273" s="77"/>
      <c r="M273" s="110">
        <v>0</v>
      </c>
    </row>
    <row r="274" spans="2:13">
      <c r="B274" s="70" t="s">
        <v>1683</v>
      </c>
      <c r="C274" s="118" t="s">
        <v>1781</v>
      </c>
      <c r="D274" s="101">
        <v>75</v>
      </c>
      <c r="E274" s="156" t="s">
        <v>1683</v>
      </c>
      <c r="F274" s="105" t="s">
        <v>1309</v>
      </c>
      <c r="G274" s="101">
        <v>95</v>
      </c>
      <c r="H274" s="156" t="s">
        <v>1700</v>
      </c>
      <c r="I274" s="95">
        <v>0</v>
      </c>
      <c r="J274" s="101">
        <v>10</v>
      </c>
      <c r="K274" s="462" t="s">
        <v>1709</v>
      </c>
      <c r="L274" s="463"/>
      <c r="M274" s="469"/>
    </row>
    <row r="275" spans="2:13">
      <c r="B275" s="70" t="s">
        <v>1684</v>
      </c>
      <c r="C275" s="95" t="s">
        <v>1724</v>
      </c>
      <c r="D275" s="101">
        <v>0</v>
      </c>
      <c r="E275" s="156" t="s">
        <v>1684</v>
      </c>
      <c r="F275" s="103" t="s">
        <v>1786</v>
      </c>
      <c r="G275" s="101">
        <v>60</v>
      </c>
      <c r="H275" s="157" t="s">
        <v>1726</v>
      </c>
      <c r="I275" s="95">
        <v>50</v>
      </c>
      <c r="J275" s="101">
        <v>0</v>
      </c>
      <c r="K275" s="470" t="s">
        <v>1710</v>
      </c>
      <c r="L275" s="471"/>
      <c r="M275" s="116">
        <v>0</v>
      </c>
    </row>
    <row r="276" spans="2:13">
      <c r="B276" s="70" t="s">
        <v>1685</v>
      </c>
      <c r="C276" s="95" t="s">
        <v>665</v>
      </c>
      <c r="D276" s="101">
        <v>90</v>
      </c>
      <c r="E276" s="156" t="s">
        <v>1685</v>
      </c>
      <c r="F276" s="95" t="s">
        <v>952</v>
      </c>
      <c r="G276" s="101">
        <v>95</v>
      </c>
      <c r="H276" s="156" t="s">
        <v>1701</v>
      </c>
      <c r="I276" s="95">
        <v>100</v>
      </c>
      <c r="J276" s="101">
        <v>20</v>
      </c>
      <c r="K276" s="470" t="s">
        <v>1711</v>
      </c>
      <c r="L276" s="471"/>
      <c r="M276" s="116">
        <v>0</v>
      </c>
    </row>
    <row r="277" spans="2:13">
      <c r="B277" s="70" t="s">
        <v>1686</v>
      </c>
      <c r="C277" s="105" t="s">
        <v>871</v>
      </c>
      <c r="D277" s="101">
        <v>150</v>
      </c>
      <c r="E277" s="156" t="s">
        <v>1686</v>
      </c>
      <c r="F277" s="103" t="s">
        <v>868</v>
      </c>
      <c r="G277" s="101">
        <v>84</v>
      </c>
      <c r="H277" s="156" t="s">
        <v>1687</v>
      </c>
      <c r="I277" s="95">
        <v>85</v>
      </c>
      <c r="J277" s="101">
        <v>0</v>
      </c>
      <c r="K277" s="470" t="s">
        <v>1712</v>
      </c>
      <c r="L277" s="471"/>
      <c r="M277" s="116">
        <v>100</v>
      </c>
    </row>
    <row r="278" spans="2:13">
      <c r="B278" s="70" t="s">
        <v>1687</v>
      </c>
      <c r="C278" s="95" t="s">
        <v>1724</v>
      </c>
      <c r="D278" s="101">
        <v>0</v>
      </c>
      <c r="E278" s="156" t="s">
        <v>1687</v>
      </c>
      <c r="F278" s="95" t="s">
        <v>1724</v>
      </c>
      <c r="G278" s="101">
        <v>0</v>
      </c>
      <c r="H278" s="156" t="s">
        <v>1702</v>
      </c>
      <c r="I278" s="109">
        <v>0</v>
      </c>
      <c r="J278" s="115">
        <v>0</v>
      </c>
      <c r="K278" s="96"/>
      <c r="L278" s="109"/>
      <c r="M278" s="110"/>
    </row>
    <row r="279" spans="2:13">
      <c r="B279" s="70" t="s">
        <v>1688</v>
      </c>
      <c r="C279" s="103" t="s">
        <v>813</v>
      </c>
      <c r="D279" s="101">
        <v>100</v>
      </c>
      <c r="E279" s="156" t="s">
        <v>1688</v>
      </c>
      <c r="F279" s="104" t="s">
        <v>812</v>
      </c>
      <c r="G279" s="101">
        <v>90</v>
      </c>
      <c r="H279" s="472" t="s">
        <v>1714</v>
      </c>
      <c r="I279" s="473"/>
      <c r="J279" s="90" t="s">
        <v>1713</v>
      </c>
      <c r="K279" s="106">
        <v>40</v>
      </c>
      <c r="L279" s="91" t="s">
        <v>1707</v>
      </c>
      <c r="M279" s="107">
        <v>185</v>
      </c>
    </row>
    <row r="280" spans="2:13">
      <c r="B280" s="70" t="s">
        <v>1689</v>
      </c>
      <c r="C280" s="95" t="s">
        <v>629</v>
      </c>
      <c r="D280" s="101">
        <v>60</v>
      </c>
      <c r="E280" s="156" t="s">
        <v>1689</v>
      </c>
      <c r="F280" s="95" t="s">
        <v>1724</v>
      </c>
      <c r="G280" s="101">
        <v>0</v>
      </c>
      <c r="H280" s="157"/>
      <c r="I280" s="157"/>
      <c r="J280" s="157"/>
      <c r="K280" s="157"/>
      <c r="L280" s="157"/>
      <c r="M280" s="74"/>
    </row>
    <row r="281" spans="2:13">
      <c r="B281" s="70" t="s">
        <v>1690</v>
      </c>
      <c r="C281" s="95" t="s">
        <v>1724</v>
      </c>
      <c r="D281" s="101">
        <v>0</v>
      </c>
      <c r="E281" s="156" t="s">
        <v>1690</v>
      </c>
      <c r="F281" s="95" t="s">
        <v>1724</v>
      </c>
      <c r="G281" s="101">
        <v>0</v>
      </c>
      <c r="H281" s="157"/>
      <c r="I281" s="157"/>
      <c r="J281" s="157"/>
      <c r="K281" s="157"/>
      <c r="L281" s="157"/>
      <c r="M281" s="74"/>
    </row>
    <row r="282" spans="2:13">
      <c r="B282" s="70" t="s">
        <v>1691</v>
      </c>
      <c r="C282" s="103" t="s">
        <v>881</v>
      </c>
      <c r="D282" s="101">
        <v>51</v>
      </c>
      <c r="E282" s="156" t="s">
        <v>1691</v>
      </c>
      <c r="F282" s="95" t="s">
        <v>1724</v>
      </c>
      <c r="G282" s="101">
        <v>0</v>
      </c>
      <c r="H282" s="157"/>
      <c r="I282" s="157"/>
      <c r="J282" s="157"/>
      <c r="K282" s="157"/>
      <c r="L282" s="157"/>
      <c r="M282" s="74"/>
    </row>
    <row r="283" spans="2:13">
      <c r="B283" s="70" t="s">
        <v>1692</v>
      </c>
      <c r="C283" s="95" t="s">
        <v>1725</v>
      </c>
      <c r="D283" s="101" t="s">
        <v>1725</v>
      </c>
      <c r="E283" s="156" t="s">
        <v>1692</v>
      </c>
      <c r="F283" s="95" t="s">
        <v>1725</v>
      </c>
      <c r="G283" s="101" t="s">
        <v>1725</v>
      </c>
      <c r="H283" s="157"/>
      <c r="I283" s="157"/>
      <c r="J283" s="157"/>
      <c r="K283" s="157"/>
      <c r="L283" s="157"/>
      <c r="M283" s="74"/>
    </row>
    <row r="284" spans="2:13">
      <c r="B284" s="70" t="s">
        <v>1693</v>
      </c>
      <c r="C284" s="105" t="s">
        <v>1189</v>
      </c>
      <c r="D284" s="101">
        <v>70</v>
      </c>
      <c r="E284" s="156" t="s">
        <v>1693</v>
      </c>
      <c r="F284" s="95" t="s">
        <v>1724</v>
      </c>
      <c r="G284" s="101">
        <v>0</v>
      </c>
      <c r="H284" s="95" t="s">
        <v>1718</v>
      </c>
      <c r="I284" s="157"/>
      <c r="J284" s="94" t="s">
        <v>1719</v>
      </c>
      <c r="K284" s="157"/>
      <c r="L284" s="94" t="s">
        <v>1720</v>
      </c>
      <c r="M284" s="74"/>
    </row>
    <row r="285" spans="2:13">
      <c r="B285" s="70" t="s">
        <v>1694</v>
      </c>
      <c r="C285" s="95" t="s">
        <v>1076</v>
      </c>
      <c r="D285" s="101">
        <v>120</v>
      </c>
      <c r="E285" s="156" t="s">
        <v>1694</v>
      </c>
      <c r="F285" s="105" t="s">
        <v>801</v>
      </c>
      <c r="G285" s="101">
        <v>90</v>
      </c>
      <c r="H285" s="157"/>
      <c r="I285" s="157"/>
      <c r="J285" s="157"/>
      <c r="K285" s="157"/>
      <c r="L285" s="157"/>
      <c r="M285" s="74"/>
    </row>
    <row r="286" spans="2:13">
      <c r="B286" s="70" t="s">
        <v>1679</v>
      </c>
      <c r="C286" s="95" t="s">
        <v>1083</v>
      </c>
      <c r="D286" s="101">
        <v>75</v>
      </c>
      <c r="E286" s="156" t="s">
        <v>1679</v>
      </c>
      <c r="F286" s="95" t="s">
        <v>763</v>
      </c>
      <c r="G286" s="101">
        <v>80</v>
      </c>
      <c r="H286" s="157"/>
      <c r="I286" s="157"/>
      <c r="J286" s="157"/>
      <c r="K286" s="157"/>
      <c r="L286" s="157"/>
      <c r="M286" s="74"/>
    </row>
    <row r="287" spans="2:13">
      <c r="B287" s="70" t="s">
        <v>1695</v>
      </c>
      <c r="C287" s="95" t="s">
        <v>1725</v>
      </c>
      <c r="D287" s="101" t="s">
        <v>1725</v>
      </c>
      <c r="E287" s="156" t="s">
        <v>1695</v>
      </c>
      <c r="F287" s="95" t="s">
        <v>1725</v>
      </c>
      <c r="G287" s="101" t="s">
        <v>1725</v>
      </c>
      <c r="H287" s="157"/>
      <c r="I287" s="157"/>
      <c r="J287" s="157"/>
      <c r="K287" s="157"/>
      <c r="L287" s="157"/>
      <c r="M287" s="74"/>
    </row>
    <row r="288" spans="2:13" ht="15.75" thickBot="1">
      <c r="B288" s="111" t="s">
        <v>1731</v>
      </c>
      <c r="C288" s="102"/>
      <c r="D288" s="117">
        <v>89</v>
      </c>
      <c r="E288" s="112" t="s">
        <v>1732</v>
      </c>
      <c r="F288" s="102"/>
      <c r="G288" s="117">
        <v>86</v>
      </c>
      <c r="H288" s="92"/>
      <c r="I288" s="92"/>
      <c r="J288" s="92"/>
      <c r="K288" s="92"/>
      <c r="L288" s="92"/>
      <c r="M288" s="93"/>
    </row>
    <row r="289" spans="2:13" ht="15.75" thickTop="1"/>
    <row r="291" spans="2:13" ht="15.75" thickBot="1"/>
    <row r="292" spans="2:13" ht="16.5" thickTop="1" thickBot="1">
      <c r="B292" s="457" t="s">
        <v>1867</v>
      </c>
      <c r="C292" s="458"/>
      <c r="D292" s="459" t="s">
        <v>1660</v>
      </c>
      <c r="E292" s="460"/>
      <c r="F292" s="460"/>
      <c r="G292" s="460"/>
      <c r="H292" s="460"/>
      <c r="I292" s="461"/>
      <c r="J292" s="128"/>
      <c r="K292" s="68"/>
      <c r="L292" s="68"/>
      <c r="M292" s="69"/>
    </row>
    <row r="293" spans="2:13" ht="15.75" thickTop="1">
      <c r="B293" s="75" t="s">
        <v>1669</v>
      </c>
      <c r="C293" s="307">
        <v>11</v>
      </c>
      <c r="D293" s="306" t="s">
        <v>1654</v>
      </c>
      <c r="E293" s="307" t="s">
        <v>1655</v>
      </c>
      <c r="F293" s="307" t="s">
        <v>1656</v>
      </c>
      <c r="G293" s="307" t="s">
        <v>1658</v>
      </c>
      <c r="H293" s="307" t="s">
        <v>1657</v>
      </c>
      <c r="I293" s="308" t="s">
        <v>1659</v>
      </c>
      <c r="J293" s="129"/>
      <c r="K293" s="305"/>
      <c r="L293" s="305"/>
      <c r="M293" s="74"/>
    </row>
    <row r="294" spans="2:13">
      <c r="B294" s="75" t="s">
        <v>1762</v>
      </c>
      <c r="C294" s="95" t="s">
        <v>1767</v>
      </c>
      <c r="D294" s="96">
        <v>55</v>
      </c>
      <c r="E294" s="97">
        <v>50</v>
      </c>
      <c r="F294" s="97">
        <v>45</v>
      </c>
      <c r="G294" s="97">
        <v>135</v>
      </c>
      <c r="H294" s="97">
        <v>85</v>
      </c>
      <c r="I294" s="98">
        <v>120</v>
      </c>
      <c r="J294" s="129"/>
      <c r="K294" s="305"/>
      <c r="L294" s="305"/>
      <c r="M294" s="74"/>
    </row>
    <row r="295" spans="2:13">
      <c r="B295" s="75" t="s">
        <v>1667</v>
      </c>
      <c r="C295" s="95" t="s">
        <v>13</v>
      </c>
      <c r="D295" s="462" t="s">
        <v>1671</v>
      </c>
      <c r="E295" s="463"/>
      <c r="F295" s="463"/>
      <c r="G295" s="463"/>
      <c r="H295" s="463"/>
      <c r="I295" s="464"/>
      <c r="J295" s="129"/>
      <c r="K295" s="305"/>
      <c r="L295" s="305"/>
      <c r="M295" s="74"/>
    </row>
    <row r="296" spans="2:13">
      <c r="B296" s="75" t="s">
        <v>1668</v>
      </c>
      <c r="C296" s="95" t="s">
        <v>1725</v>
      </c>
      <c r="D296" s="465" t="s">
        <v>1663</v>
      </c>
      <c r="E296" s="466"/>
      <c r="F296" s="466"/>
      <c r="G296" s="466" t="s">
        <v>1664</v>
      </c>
      <c r="H296" s="466"/>
      <c r="I296" s="467"/>
      <c r="J296" s="129"/>
      <c r="K296" s="305"/>
      <c r="L296" s="305"/>
      <c r="M296" s="74"/>
    </row>
    <row r="297" spans="2:13">
      <c r="B297" s="75" t="s">
        <v>1672</v>
      </c>
      <c r="C297" s="105" t="s">
        <v>1616</v>
      </c>
      <c r="D297" s="72" t="s">
        <v>1665</v>
      </c>
      <c r="E297" s="305" t="s">
        <v>1374</v>
      </c>
      <c r="F297" s="305"/>
      <c r="G297" s="73" t="s">
        <v>1665</v>
      </c>
      <c r="H297" s="305" t="s">
        <v>1725</v>
      </c>
      <c r="I297" s="79"/>
      <c r="J297" s="129"/>
      <c r="K297" s="305"/>
      <c r="L297" s="305"/>
      <c r="M297" s="74"/>
    </row>
    <row r="298" spans="2:13">
      <c r="B298" s="75" t="s">
        <v>1661</v>
      </c>
      <c r="C298" s="95">
        <v>365.91</v>
      </c>
      <c r="D298" s="80" t="s">
        <v>1666</v>
      </c>
      <c r="E298" s="99">
        <v>72</v>
      </c>
      <c r="F298" s="77"/>
      <c r="G298" s="81" t="s">
        <v>1666</v>
      </c>
      <c r="H298" s="99" t="s">
        <v>1725</v>
      </c>
      <c r="I298" s="78"/>
      <c r="J298" s="129"/>
      <c r="K298" s="305"/>
      <c r="L298" s="305"/>
      <c r="M298" s="74"/>
    </row>
    <row r="299" spans="2:13">
      <c r="B299" s="75" t="s">
        <v>1662</v>
      </c>
      <c r="C299" s="95">
        <v>98.35</v>
      </c>
      <c r="D299" s="462" t="s">
        <v>1670</v>
      </c>
      <c r="E299" s="463"/>
      <c r="F299" s="463"/>
      <c r="G299" s="463"/>
      <c r="H299" s="463"/>
      <c r="I299" s="464"/>
      <c r="J299" s="129"/>
      <c r="K299" s="305"/>
      <c r="L299" s="305"/>
      <c r="M299" s="74"/>
    </row>
    <row r="300" spans="2:13">
      <c r="B300" s="75" t="s">
        <v>1730</v>
      </c>
      <c r="C300" s="95">
        <v>647.04</v>
      </c>
      <c r="D300" s="465" t="s">
        <v>1663</v>
      </c>
      <c r="E300" s="466"/>
      <c r="F300" s="466"/>
      <c r="G300" s="466" t="s">
        <v>1664</v>
      </c>
      <c r="H300" s="466"/>
      <c r="I300" s="467"/>
      <c r="J300" s="129"/>
      <c r="K300" s="305"/>
      <c r="L300" s="305"/>
      <c r="M300" s="74"/>
    </row>
    <row r="301" spans="2:13">
      <c r="B301" s="75" t="s">
        <v>1715</v>
      </c>
      <c r="C301" s="95">
        <v>0.85</v>
      </c>
      <c r="D301" s="72" t="s">
        <v>1665</v>
      </c>
      <c r="E301" s="305" t="s">
        <v>13</v>
      </c>
      <c r="F301" s="305"/>
      <c r="G301" s="73" t="s">
        <v>1665</v>
      </c>
      <c r="H301" s="305" t="s">
        <v>1725</v>
      </c>
      <c r="I301" s="79"/>
      <c r="J301" s="129"/>
      <c r="K301" s="305"/>
      <c r="L301" s="305"/>
      <c r="M301" s="74"/>
    </row>
    <row r="302" spans="2:13">
      <c r="B302" s="75" t="s">
        <v>1716</v>
      </c>
      <c r="C302" s="95">
        <v>1.85</v>
      </c>
      <c r="D302" s="72" t="s">
        <v>1666</v>
      </c>
      <c r="E302" s="99">
        <v>90</v>
      </c>
      <c r="F302" s="77"/>
      <c r="G302" s="81" t="s">
        <v>1666</v>
      </c>
      <c r="H302" s="100" t="s">
        <v>1725</v>
      </c>
      <c r="I302" s="79"/>
      <c r="J302" s="129"/>
      <c r="K302" s="305"/>
      <c r="L302" s="305"/>
      <c r="M302" s="74"/>
    </row>
    <row r="303" spans="2:13">
      <c r="B303" s="468" t="s">
        <v>1673</v>
      </c>
      <c r="C303" s="463"/>
      <c r="D303" s="464"/>
      <c r="E303" s="462" t="s">
        <v>1674</v>
      </c>
      <c r="F303" s="463"/>
      <c r="G303" s="464"/>
      <c r="H303" s="462" t="s">
        <v>1675</v>
      </c>
      <c r="I303" s="463"/>
      <c r="J303" s="464"/>
      <c r="K303" s="462" t="s">
        <v>1703</v>
      </c>
      <c r="L303" s="463"/>
      <c r="M303" s="469"/>
    </row>
    <row r="304" spans="2:13">
      <c r="B304" s="82" t="s">
        <v>1676</v>
      </c>
      <c r="C304" s="307" t="s">
        <v>1677</v>
      </c>
      <c r="D304" s="308" t="s">
        <v>1678</v>
      </c>
      <c r="E304" s="306" t="s">
        <v>1676</v>
      </c>
      <c r="F304" s="307" t="s">
        <v>1677</v>
      </c>
      <c r="G304" s="308" t="s">
        <v>1678</v>
      </c>
      <c r="H304" s="306" t="s">
        <v>1696</v>
      </c>
      <c r="I304" s="307" t="s">
        <v>1733</v>
      </c>
      <c r="J304" s="308" t="s">
        <v>1734</v>
      </c>
      <c r="K304" s="306" t="s">
        <v>1704</v>
      </c>
      <c r="L304" s="307"/>
      <c r="M304" s="86" t="s">
        <v>1705</v>
      </c>
    </row>
    <row r="305" spans="2:13">
      <c r="B305" s="70" t="s">
        <v>1680</v>
      </c>
      <c r="C305" s="95" t="s">
        <v>1146</v>
      </c>
      <c r="D305" s="101">
        <v>102</v>
      </c>
      <c r="E305" s="304" t="s">
        <v>1680</v>
      </c>
      <c r="F305" s="103" t="s">
        <v>946</v>
      </c>
      <c r="G305" s="101">
        <v>68</v>
      </c>
      <c r="H305" s="304" t="s">
        <v>1697</v>
      </c>
      <c r="I305" s="95">
        <v>0</v>
      </c>
      <c r="J305" s="101">
        <v>10</v>
      </c>
      <c r="K305" s="304" t="s">
        <v>1706</v>
      </c>
      <c r="L305" s="305"/>
      <c r="M305" s="116">
        <v>55</v>
      </c>
    </row>
    <row r="306" spans="2:13">
      <c r="B306" s="70" t="s">
        <v>1681</v>
      </c>
      <c r="C306" s="95" t="s">
        <v>849</v>
      </c>
      <c r="D306" s="101">
        <v>75</v>
      </c>
      <c r="E306" s="304" t="s">
        <v>1681</v>
      </c>
      <c r="F306" s="95" t="s">
        <v>1724</v>
      </c>
      <c r="G306" s="101">
        <v>0</v>
      </c>
      <c r="H306" s="304" t="s">
        <v>1698</v>
      </c>
      <c r="I306" s="95">
        <v>90</v>
      </c>
      <c r="J306" s="101">
        <v>10</v>
      </c>
      <c r="K306" s="304" t="s">
        <v>1737</v>
      </c>
      <c r="L306" s="305"/>
      <c r="M306" s="116">
        <v>50</v>
      </c>
    </row>
    <row r="307" spans="2:13">
      <c r="B307" s="70" t="s">
        <v>1682</v>
      </c>
      <c r="C307" s="95" t="s">
        <v>1724</v>
      </c>
      <c r="D307" s="101">
        <v>0</v>
      </c>
      <c r="E307" s="304" t="s">
        <v>1682</v>
      </c>
      <c r="F307" s="95" t="s">
        <v>1724</v>
      </c>
      <c r="G307" s="101">
        <v>0</v>
      </c>
      <c r="H307" s="304" t="s">
        <v>1699</v>
      </c>
      <c r="I307" s="95">
        <v>0</v>
      </c>
      <c r="J307" s="101">
        <v>20</v>
      </c>
      <c r="K307" s="76" t="s">
        <v>1708</v>
      </c>
      <c r="L307" s="77"/>
      <c r="M307" s="110">
        <v>0</v>
      </c>
    </row>
    <row r="308" spans="2:13">
      <c r="B308" s="70" t="s">
        <v>1683</v>
      </c>
      <c r="C308" s="118" t="s">
        <v>1789</v>
      </c>
      <c r="D308" s="101">
        <v>75</v>
      </c>
      <c r="E308" s="304" t="s">
        <v>1683</v>
      </c>
      <c r="F308" s="104" t="s">
        <v>1196</v>
      </c>
      <c r="G308" s="101">
        <v>60</v>
      </c>
      <c r="H308" s="304" t="s">
        <v>1700</v>
      </c>
      <c r="I308" s="95">
        <v>0</v>
      </c>
      <c r="J308" s="101">
        <v>10</v>
      </c>
      <c r="K308" s="462" t="s">
        <v>1709</v>
      </c>
      <c r="L308" s="463"/>
      <c r="M308" s="469"/>
    </row>
    <row r="309" spans="2:13">
      <c r="B309" s="70" t="s">
        <v>1684</v>
      </c>
      <c r="C309" s="95" t="s">
        <v>1724</v>
      </c>
      <c r="D309" s="101">
        <v>0</v>
      </c>
      <c r="E309" s="304" t="s">
        <v>1684</v>
      </c>
      <c r="F309" s="95" t="s">
        <v>891</v>
      </c>
      <c r="G309" s="101">
        <v>80</v>
      </c>
      <c r="H309" s="305" t="s">
        <v>1726</v>
      </c>
      <c r="I309" s="95">
        <v>50</v>
      </c>
      <c r="J309" s="101">
        <v>0</v>
      </c>
      <c r="K309" s="470" t="s">
        <v>1710</v>
      </c>
      <c r="L309" s="471"/>
      <c r="M309" s="116">
        <v>0</v>
      </c>
    </row>
    <row r="310" spans="2:13">
      <c r="B310" s="70" t="s">
        <v>1685</v>
      </c>
      <c r="C310" s="95" t="s">
        <v>955</v>
      </c>
      <c r="D310" s="101">
        <v>75</v>
      </c>
      <c r="E310" s="304" t="s">
        <v>1685</v>
      </c>
      <c r="F310" s="95" t="s">
        <v>1724</v>
      </c>
      <c r="G310" s="101">
        <v>0</v>
      </c>
      <c r="H310" s="304" t="s">
        <v>1701</v>
      </c>
      <c r="I310" s="95">
        <v>100</v>
      </c>
      <c r="J310" s="101">
        <v>10</v>
      </c>
      <c r="K310" s="470" t="s">
        <v>1711</v>
      </c>
      <c r="L310" s="471"/>
      <c r="M310" s="116">
        <v>0</v>
      </c>
    </row>
    <row r="311" spans="2:13">
      <c r="B311" s="70" t="s">
        <v>1686</v>
      </c>
      <c r="C311" s="105" t="s">
        <v>871</v>
      </c>
      <c r="D311" s="101">
        <v>150</v>
      </c>
      <c r="E311" s="304" t="s">
        <v>1686</v>
      </c>
      <c r="F311" s="103" t="s">
        <v>868</v>
      </c>
      <c r="G311" s="101">
        <v>84</v>
      </c>
      <c r="H311" s="304" t="s">
        <v>1687</v>
      </c>
      <c r="I311" s="95">
        <v>85</v>
      </c>
      <c r="J311" s="101">
        <v>0</v>
      </c>
      <c r="K311" s="470" t="s">
        <v>1712</v>
      </c>
      <c r="L311" s="471"/>
      <c r="M311" s="116">
        <v>0</v>
      </c>
    </row>
    <row r="312" spans="2:13">
      <c r="B312" s="70" t="s">
        <v>1687</v>
      </c>
      <c r="C312" s="95" t="s">
        <v>1724</v>
      </c>
      <c r="D312" s="101">
        <v>0</v>
      </c>
      <c r="E312" s="304" t="s">
        <v>1687</v>
      </c>
      <c r="F312" s="95" t="s">
        <v>1724</v>
      </c>
      <c r="G312" s="101">
        <v>0</v>
      </c>
      <c r="H312" s="304" t="s">
        <v>1702</v>
      </c>
      <c r="I312" s="109">
        <v>0</v>
      </c>
      <c r="J312" s="115">
        <v>0</v>
      </c>
      <c r="K312" s="96"/>
      <c r="L312" s="109"/>
      <c r="M312" s="110"/>
    </row>
    <row r="313" spans="2:13">
      <c r="B313" s="70" t="s">
        <v>1688</v>
      </c>
      <c r="C313" s="95" t="s">
        <v>1724</v>
      </c>
      <c r="D313" s="101">
        <v>0</v>
      </c>
      <c r="E313" s="304" t="s">
        <v>1688</v>
      </c>
      <c r="F313" s="95" t="s">
        <v>1724</v>
      </c>
      <c r="G313" s="101">
        <v>0</v>
      </c>
      <c r="H313" s="472" t="s">
        <v>1714</v>
      </c>
      <c r="I313" s="473"/>
      <c r="J313" s="90" t="s">
        <v>1713</v>
      </c>
      <c r="K313" s="106">
        <v>40</v>
      </c>
      <c r="L313" s="91" t="s">
        <v>1707</v>
      </c>
      <c r="M313" s="107">
        <v>340</v>
      </c>
    </row>
    <row r="314" spans="2:13">
      <c r="B314" s="70" t="s">
        <v>1689</v>
      </c>
      <c r="C314" s="95" t="s">
        <v>1724</v>
      </c>
      <c r="D314" s="101">
        <v>0</v>
      </c>
      <c r="E314" s="304" t="s">
        <v>1689</v>
      </c>
      <c r="F314" s="95" t="s">
        <v>1724</v>
      </c>
      <c r="G314" s="101">
        <v>0</v>
      </c>
      <c r="H314" s="305"/>
      <c r="I314" s="305"/>
      <c r="J314" s="305"/>
      <c r="K314" s="305"/>
      <c r="L314" s="305"/>
      <c r="M314" s="74"/>
    </row>
    <row r="315" spans="2:13">
      <c r="B315" s="70" t="s">
        <v>1690</v>
      </c>
      <c r="C315" s="95" t="s">
        <v>1725</v>
      </c>
      <c r="D315" s="101" t="s">
        <v>1725</v>
      </c>
      <c r="E315" s="304" t="s">
        <v>1690</v>
      </c>
      <c r="F315" s="95" t="s">
        <v>1725</v>
      </c>
      <c r="G315" s="101" t="s">
        <v>1725</v>
      </c>
      <c r="H315" s="305"/>
      <c r="I315" s="305"/>
      <c r="J315" s="305"/>
      <c r="K315" s="305"/>
      <c r="L315" s="305"/>
      <c r="M315" s="74"/>
    </row>
    <row r="316" spans="2:13">
      <c r="B316" s="70" t="s">
        <v>1691</v>
      </c>
      <c r="C316" s="95" t="s">
        <v>1724</v>
      </c>
      <c r="D316" s="101">
        <v>0</v>
      </c>
      <c r="E316" s="304" t="s">
        <v>1691</v>
      </c>
      <c r="F316" s="105" t="s">
        <v>1197</v>
      </c>
      <c r="G316" s="101">
        <v>75</v>
      </c>
      <c r="H316" s="305"/>
      <c r="I316" s="305"/>
      <c r="J316" s="305"/>
      <c r="K316" s="305"/>
      <c r="L316" s="305"/>
      <c r="M316" s="74"/>
    </row>
    <row r="317" spans="2:13">
      <c r="B317" s="70" t="s">
        <v>1692</v>
      </c>
      <c r="C317" s="95" t="s">
        <v>1724</v>
      </c>
      <c r="D317" s="101">
        <v>0</v>
      </c>
      <c r="E317" s="304" t="s">
        <v>1692</v>
      </c>
      <c r="F317" s="95" t="s">
        <v>1724</v>
      </c>
      <c r="G317" s="101">
        <v>0</v>
      </c>
      <c r="H317" s="305"/>
      <c r="I317" s="305"/>
      <c r="J317" s="305"/>
      <c r="K317" s="305"/>
      <c r="L317" s="305"/>
      <c r="M317" s="74"/>
    </row>
    <row r="318" spans="2:13">
      <c r="B318" s="70" t="s">
        <v>1693</v>
      </c>
      <c r="C318" s="95" t="s">
        <v>1724</v>
      </c>
      <c r="D318" s="101">
        <v>0</v>
      </c>
      <c r="E318" s="304" t="s">
        <v>1693</v>
      </c>
      <c r="F318" s="105" t="s">
        <v>1187</v>
      </c>
      <c r="G318" s="101">
        <v>80</v>
      </c>
      <c r="H318" s="95" t="s">
        <v>1718</v>
      </c>
      <c r="I318" s="305"/>
      <c r="J318" s="94" t="s">
        <v>1719</v>
      </c>
      <c r="K318" s="305"/>
      <c r="L318" s="94" t="s">
        <v>1720</v>
      </c>
      <c r="M318" s="74"/>
    </row>
    <row r="319" spans="2:13">
      <c r="B319" s="70" t="s">
        <v>1694</v>
      </c>
      <c r="C319" s="95" t="s">
        <v>1724</v>
      </c>
      <c r="D319" s="101">
        <v>0</v>
      </c>
      <c r="E319" s="304" t="s">
        <v>1694</v>
      </c>
      <c r="F319" s="95" t="s">
        <v>1724</v>
      </c>
      <c r="G319" s="101">
        <v>0</v>
      </c>
      <c r="H319" s="305"/>
      <c r="I319" s="305"/>
      <c r="J319" s="305"/>
      <c r="K319" s="305"/>
      <c r="L319" s="305"/>
      <c r="M319" s="74"/>
    </row>
    <row r="320" spans="2:13">
      <c r="B320" s="70" t="s">
        <v>1679</v>
      </c>
      <c r="C320" s="95" t="s">
        <v>865</v>
      </c>
      <c r="D320" s="101">
        <v>66</v>
      </c>
      <c r="E320" s="304" t="s">
        <v>1679</v>
      </c>
      <c r="F320" s="95" t="s">
        <v>1724</v>
      </c>
      <c r="G320" s="101">
        <v>0</v>
      </c>
      <c r="H320" s="305"/>
      <c r="I320" s="305"/>
      <c r="J320" s="305"/>
      <c r="K320" s="305"/>
      <c r="L320" s="305"/>
      <c r="M320" s="74"/>
    </row>
    <row r="321" spans="2:13">
      <c r="B321" s="70" t="s">
        <v>1695</v>
      </c>
      <c r="C321" s="95" t="s">
        <v>966</v>
      </c>
      <c r="D321" s="101">
        <v>75</v>
      </c>
      <c r="E321" s="304" t="s">
        <v>1695</v>
      </c>
      <c r="F321" s="95" t="s">
        <v>1724</v>
      </c>
      <c r="G321" s="101">
        <v>0</v>
      </c>
      <c r="H321" s="305"/>
      <c r="I321" s="305"/>
      <c r="J321" s="305"/>
      <c r="K321" s="305"/>
      <c r="L321" s="305"/>
      <c r="M321" s="74"/>
    </row>
    <row r="322" spans="2:13" ht="15.75" thickBot="1">
      <c r="B322" s="111" t="s">
        <v>1731</v>
      </c>
      <c r="C322" s="102"/>
      <c r="D322" s="117">
        <v>88</v>
      </c>
      <c r="E322" s="112" t="s">
        <v>1732</v>
      </c>
      <c r="F322" s="102"/>
      <c r="G322" s="117">
        <v>75</v>
      </c>
      <c r="H322" s="92"/>
      <c r="I322" s="92"/>
      <c r="J322" s="92"/>
      <c r="K322" s="92"/>
      <c r="L322" s="92"/>
      <c r="M322" s="93"/>
    </row>
    <row r="323" spans="2:13" ht="16.5" thickTop="1" thickBot="1"/>
    <row r="324" spans="2:13" ht="16.5" thickTop="1" thickBot="1">
      <c r="B324" s="457" t="s">
        <v>1869</v>
      </c>
      <c r="C324" s="458"/>
      <c r="D324" s="459" t="s">
        <v>1660</v>
      </c>
      <c r="E324" s="460"/>
      <c r="F324" s="460"/>
      <c r="G324" s="460"/>
      <c r="H324" s="460"/>
      <c r="I324" s="461"/>
      <c r="J324" s="152"/>
      <c r="K324" s="68"/>
      <c r="L324" s="68"/>
      <c r="M324" s="69"/>
    </row>
    <row r="325" spans="2:13" ht="15.75" thickTop="1">
      <c r="B325" s="75" t="s">
        <v>1669</v>
      </c>
      <c r="C325" s="307">
        <v>16</v>
      </c>
      <c r="D325" s="306" t="s">
        <v>1654</v>
      </c>
      <c r="E325" s="307" t="s">
        <v>1655</v>
      </c>
      <c r="F325" s="307" t="s">
        <v>1656</v>
      </c>
      <c r="G325" s="307" t="s">
        <v>1658</v>
      </c>
      <c r="H325" s="307" t="s">
        <v>1657</v>
      </c>
      <c r="I325" s="308" t="s">
        <v>1659</v>
      </c>
      <c r="J325" s="153"/>
      <c r="K325" s="305"/>
      <c r="L325" s="305"/>
      <c r="M325" s="74"/>
    </row>
    <row r="326" spans="2:13">
      <c r="B326" s="75" t="s">
        <v>1762</v>
      </c>
      <c r="C326" s="95" t="s">
        <v>1767</v>
      </c>
      <c r="D326" s="96">
        <v>75</v>
      </c>
      <c r="E326" s="97">
        <v>70</v>
      </c>
      <c r="F326" s="97">
        <v>90</v>
      </c>
      <c r="G326" s="97">
        <v>70</v>
      </c>
      <c r="H326" s="97">
        <v>105</v>
      </c>
      <c r="I326" s="98">
        <v>80</v>
      </c>
      <c r="J326" s="153"/>
      <c r="K326" s="305"/>
      <c r="L326" s="305"/>
      <c r="M326" s="74"/>
    </row>
    <row r="327" spans="2:13">
      <c r="B327" s="75" t="s">
        <v>1667</v>
      </c>
      <c r="C327" s="95" t="s">
        <v>2</v>
      </c>
      <c r="D327" s="462" t="s">
        <v>1671</v>
      </c>
      <c r="E327" s="463"/>
      <c r="F327" s="463"/>
      <c r="G327" s="463"/>
      <c r="H327" s="463"/>
      <c r="I327" s="464"/>
      <c r="J327" s="153"/>
      <c r="K327" s="305"/>
      <c r="L327" s="305"/>
      <c r="M327" s="74"/>
    </row>
    <row r="328" spans="2:13">
      <c r="B328" s="75" t="s">
        <v>1668</v>
      </c>
      <c r="C328" s="95" t="s">
        <v>6</v>
      </c>
      <c r="D328" s="465" t="s">
        <v>1663</v>
      </c>
      <c r="E328" s="466"/>
      <c r="F328" s="466"/>
      <c r="G328" s="466" t="s">
        <v>1664</v>
      </c>
      <c r="H328" s="466"/>
      <c r="I328" s="467"/>
      <c r="J328" s="153"/>
      <c r="K328" s="305"/>
      <c r="L328" s="305"/>
      <c r="M328" s="74"/>
    </row>
    <row r="329" spans="2:13">
      <c r="B329" s="75" t="s">
        <v>1672</v>
      </c>
      <c r="C329" s="105" t="s">
        <v>1523</v>
      </c>
      <c r="D329" s="72" t="s">
        <v>1665</v>
      </c>
      <c r="E329" s="305" t="s">
        <v>1076</v>
      </c>
      <c r="F329" s="305"/>
      <c r="G329" s="73" t="s">
        <v>1665</v>
      </c>
      <c r="H329" s="305" t="s">
        <v>1207</v>
      </c>
      <c r="I329" s="79"/>
      <c r="J329" s="215"/>
      <c r="K329" s="305"/>
      <c r="L329" s="305"/>
      <c r="M329" s="74"/>
    </row>
    <row r="330" spans="2:13">
      <c r="B330" s="75" t="s">
        <v>1661</v>
      </c>
      <c r="C330" s="95">
        <v>767.66</v>
      </c>
      <c r="D330" s="80" t="s">
        <v>1666</v>
      </c>
      <c r="E330" s="99">
        <v>120</v>
      </c>
      <c r="F330" s="77"/>
      <c r="G330" s="81" t="s">
        <v>1666</v>
      </c>
      <c r="H330" s="99">
        <v>63</v>
      </c>
      <c r="I330" s="78"/>
      <c r="J330" s="161"/>
      <c r="K330" s="305"/>
      <c r="L330" s="305"/>
      <c r="M330" s="74"/>
    </row>
    <row r="331" spans="2:13">
      <c r="B331" s="75" t="s">
        <v>1662</v>
      </c>
      <c r="C331" s="149">
        <v>419.8</v>
      </c>
      <c r="D331" s="462" t="s">
        <v>1670</v>
      </c>
      <c r="E331" s="463"/>
      <c r="F331" s="463"/>
      <c r="G331" s="463"/>
      <c r="H331" s="463"/>
      <c r="I331" s="464"/>
      <c r="J331" s="161"/>
      <c r="K331" s="305"/>
      <c r="L331" s="305"/>
      <c r="M331" s="74"/>
    </row>
    <row r="332" spans="2:13">
      <c r="B332" s="75" t="s">
        <v>1730</v>
      </c>
      <c r="C332" s="95">
        <v>428.22</v>
      </c>
      <c r="D332" s="465" t="s">
        <v>1663</v>
      </c>
      <c r="E332" s="466"/>
      <c r="F332" s="466"/>
      <c r="G332" s="466" t="s">
        <v>1664</v>
      </c>
      <c r="H332" s="466"/>
      <c r="I332" s="467"/>
      <c r="J332" s="161"/>
      <c r="K332" s="305"/>
      <c r="L332" s="305"/>
      <c r="M332" s="74"/>
    </row>
    <row r="333" spans="2:13">
      <c r="B333" s="75" t="s">
        <v>1715</v>
      </c>
      <c r="C333" s="95">
        <v>1.1499999999999999</v>
      </c>
      <c r="D333" s="72" t="s">
        <v>1665</v>
      </c>
      <c r="E333" s="305" t="s">
        <v>796</v>
      </c>
      <c r="F333" s="305"/>
      <c r="G333" s="73" t="s">
        <v>1665</v>
      </c>
      <c r="H333" s="305" t="s">
        <v>635</v>
      </c>
      <c r="I333" s="79"/>
      <c r="J333" s="161"/>
      <c r="K333" s="305"/>
      <c r="L333" s="305"/>
      <c r="M333" s="74"/>
    </row>
    <row r="334" spans="2:13">
      <c r="B334" s="75" t="s">
        <v>1716</v>
      </c>
      <c r="C334" s="95">
        <v>1.23</v>
      </c>
      <c r="D334" s="72" t="s">
        <v>1666</v>
      </c>
      <c r="E334" s="99">
        <v>126</v>
      </c>
      <c r="F334" s="77"/>
      <c r="G334" s="81" t="s">
        <v>1666</v>
      </c>
      <c r="H334" s="100">
        <v>52</v>
      </c>
      <c r="I334" s="79"/>
      <c r="J334" s="161"/>
      <c r="K334" s="305"/>
      <c r="L334" s="305"/>
      <c r="M334" s="74"/>
    </row>
    <row r="335" spans="2:13">
      <c r="B335" s="468" t="s">
        <v>1673</v>
      </c>
      <c r="C335" s="463"/>
      <c r="D335" s="464"/>
      <c r="E335" s="462" t="s">
        <v>1674</v>
      </c>
      <c r="F335" s="463"/>
      <c r="G335" s="464"/>
      <c r="H335" s="462" t="s">
        <v>1675</v>
      </c>
      <c r="I335" s="463"/>
      <c r="J335" s="464"/>
      <c r="K335" s="462" t="s">
        <v>1703</v>
      </c>
      <c r="L335" s="463"/>
      <c r="M335" s="469"/>
    </row>
    <row r="336" spans="2:13">
      <c r="B336" s="82" t="s">
        <v>1676</v>
      </c>
      <c r="C336" s="307" t="s">
        <v>1677</v>
      </c>
      <c r="D336" s="308" t="s">
        <v>1678</v>
      </c>
      <c r="E336" s="306" t="s">
        <v>1676</v>
      </c>
      <c r="F336" s="307" t="s">
        <v>1677</v>
      </c>
      <c r="G336" s="308" t="s">
        <v>1678</v>
      </c>
      <c r="H336" s="306" t="s">
        <v>1696</v>
      </c>
      <c r="I336" s="307" t="s">
        <v>1733</v>
      </c>
      <c r="J336" s="308" t="s">
        <v>1734</v>
      </c>
      <c r="K336" s="306" t="s">
        <v>1704</v>
      </c>
      <c r="L336" s="307"/>
      <c r="M336" s="86" t="s">
        <v>1705</v>
      </c>
    </row>
    <row r="337" spans="2:13">
      <c r="B337" s="70" t="s">
        <v>1680</v>
      </c>
      <c r="C337" s="95" t="s">
        <v>1146</v>
      </c>
      <c r="D337" s="101">
        <v>102</v>
      </c>
      <c r="E337" s="304" t="s">
        <v>1680</v>
      </c>
      <c r="F337" s="103" t="s">
        <v>946</v>
      </c>
      <c r="G337" s="101">
        <v>68</v>
      </c>
      <c r="H337" s="304" t="s">
        <v>1697</v>
      </c>
      <c r="I337" s="95">
        <v>0</v>
      </c>
      <c r="J337" s="101">
        <v>10</v>
      </c>
      <c r="K337" s="304" t="s">
        <v>1706</v>
      </c>
      <c r="L337" s="305"/>
      <c r="M337" s="116">
        <v>25</v>
      </c>
    </row>
    <row r="338" spans="2:13">
      <c r="B338" s="70" t="s">
        <v>1681</v>
      </c>
      <c r="C338" s="95" t="s">
        <v>1724</v>
      </c>
      <c r="D338" s="101">
        <v>0</v>
      </c>
      <c r="E338" s="304" t="s">
        <v>1681</v>
      </c>
      <c r="F338" s="95" t="s">
        <v>846</v>
      </c>
      <c r="G338" s="101">
        <v>102</v>
      </c>
      <c r="H338" s="304" t="s">
        <v>1698</v>
      </c>
      <c r="I338" s="95">
        <v>90</v>
      </c>
      <c r="J338" s="101">
        <v>-75</v>
      </c>
      <c r="K338" s="304" t="s">
        <v>1737</v>
      </c>
      <c r="L338" s="305"/>
      <c r="M338" s="116">
        <v>50</v>
      </c>
    </row>
    <row r="339" spans="2:13">
      <c r="B339" s="70" t="s">
        <v>1682</v>
      </c>
      <c r="C339" s="95" t="s">
        <v>1724</v>
      </c>
      <c r="D339" s="101">
        <v>0</v>
      </c>
      <c r="E339" s="304" t="s">
        <v>1682</v>
      </c>
      <c r="F339" s="95" t="s">
        <v>1724</v>
      </c>
      <c r="G339" s="101">
        <v>0</v>
      </c>
      <c r="H339" s="304" t="s">
        <v>1699</v>
      </c>
      <c r="I339" s="95">
        <v>0</v>
      </c>
      <c r="J339" s="101">
        <v>60</v>
      </c>
      <c r="K339" s="76" t="s">
        <v>1708</v>
      </c>
      <c r="L339" s="77"/>
      <c r="M339" s="110">
        <v>80</v>
      </c>
    </row>
    <row r="340" spans="2:13">
      <c r="B340" s="70" t="s">
        <v>1683</v>
      </c>
      <c r="C340" s="95" t="s">
        <v>1724</v>
      </c>
      <c r="D340" s="101">
        <v>0</v>
      </c>
      <c r="E340" s="304" t="s">
        <v>1683</v>
      </c>
      <c r="F340" s="95" t="s">
        <v>1724</v>
      </c>
      <c r="G340" s="101">
        <v>0</v>
      </c>
      <c r="H340" s="304" t="s">
        <v>1700</v>
      </c>
      <c r="I340" s="95">
        <v>0</v>
      </c>
      <c r="J340" s="101">
        <v>10</v>
      </c>
      <c r="K340" s="462" t="s">
        <v>1709</v>
      </c>
      <c r="L340" s="463"/>
      <c r="M340" s="469"/>
    </row>
    <row r="341" spans="2:13">
      <c r="B341" s="70" t="s">
        <v>1684</v>
      </c>
      <c r="C341" s="95" t="s">
        <v>1724</v>
      </c>
      <c r="D341" s="101">
        <v>0</v>
      </c>
      <c r="E341" s="304" t="s">
        <v>1684</v>
      </c>
      <c r="F341" s="103" t="s">
        <v>1786</v>
      </c>
      <c r="G341" s="101">
        <v>60</v>
      </c>
      <c r="H341" s="305" t="s">
        <v>1726</v>
      </c>
      <c r="I341" s="95">
        <v>50</v>
      </c>
      <c r="J341" s="101">
        <v>0</v>
      </c>
      <c r="K341" s="470" t="s">
        <v>1710</v>
      </c>
      <c r="L341" s="471"/>
      <c r="M341" s="116">
        <v>0</v>
      </c>
    </row>
    <row r="342" spans="2:13">
      <c r="B342" s="70" t="s">
        <v>1685</v>
      </c>
      <c r="C342" s="95" t="s">
        <v>1724</v>
      </c>
      <c r="D342" s="101">
        <v>0</v>
      </c>
      <c r="E342" s="304" t="s">
        <v>1685</v>
      </c>
      <c r="F342" s="95" t="s">
        <v>952</v>
      </c>
      <c r="G342" s="101">
        <v>95</v>
      </c>
      <c r="H342" s="304" t="s">
        <v>1701</v>
      </c>
      <c r="I342" s="95">
        <v>0</v>
      </c>
      <c r="J342" s="101">
        <v>0</v>
      </c>
      <c r="K342" s="470" t="s">
        <v>1711</v>
      </c>
      <c r="L342" s="471"/>
      <c r="M342" s="116">
        <v>0</v>
      </c>
    </row>
    <row r="343" spans="2:13">
      <c r="B343" s="70" t="s">
        <v>1686</v>
      </c>
      <c r="C343" s="103" t="s">
        <v>1157</v>
      </c>
      <c r="D343" s="101">
        <v>40</v>
      </c>
      <c r="E343" s="304" t="s">
        <v>1686</v>
      </c>
      <c r="F343" s="95" t="s">
        <v>1724</v>
      </c>
      <c r="G343" s="101">
        <v>0</v>
      </c>
      <c r="H343" s="304" t="s">
        <v>1687</v>
      </c>
      <c r="I343" s="95">
        <v>85</v>
      </c>
      <c r="J343" s="101">
        <v>0</v>
      </c>
      <c r="K343" s="470" t="s">
        <v>1712</v>
      </c>
      <c r="L343" s="471"/>
      <c r="M343" s="116">
        <v>0</v>
      </c>
    </row>
    <row r="344" spans="2:13">
      <c r="B344" s="70" t="s">
        <v>1687</v>
      </c>
      <c r="C344" s="95" t="s">
        <v>1724</v>
      </c>
      <c r="D344" s="101">
        <v>0</v>
      </c>
      <c r="E344" s="304" t="s">
        <v>1687</v>
      </c>
      <c r="F344" s="95" t="s">
        <v>1724</v>
      </c>
      <c r="G344" s="101">
        <v>0</v>
      </c>
      <c r="H344" s="304" t="s">
        <v>1702</v>
      </c>
      <c r="I344" s="109">
        <v>55</v>
      </c>
      <c r="J344" s="115">
        <v>0</v>
      </c>
      <c r="K344" s="96"/>
      <c r="L344" s="109"/>
      <c r="M344" s="110"/>
    </row>
    <row r="345" spans="2:13">
      <c r="B345" s="70" t="s">
        <v>1688</v>
      </c>
      <c r="C345" s="103" t="s">
        <v>813</v>
      </c>
      <c r="D345" s="101">
        <v>100</v>
      </c>
      <c r="E345" s="304" t="s">
        <v>1688</v>
      </c>
      <c r="F345" s="95" t="s">
        <v>1724</v>
      </c>
      <c r="G345" s="101">
        <v>0</v>
      </c>
      <c r="H345" s="472" t="s">
        <v>1714</v>
      </c>
      <c r="I345" s="473"/>
      <c r="J345" s="90" t="s">
        <v>1713</v>
      </c>
      <c r="K345" s="106">
        <v>20</v>
      </c>
      <c r="L345" s="91" t="s">
        <v>1707</v>
      </c>
      <c r="M345" s="107">
        <v>225</v>
      </c>
    </row>
    <row r="346" spans="2:13">
      <c r="B346" s="70" t="s">
        <v>1689</v>
      </c>
      <c r="C346" s="95" t="s">
        <v>1725</v>
      </c>
      <c r="D346" s="101" t="s">
        <v>1725</v>
      </c>
      <c r="E346" s="304" t="s">
        <v>1689</v>
      </c>
      <c r="F346" s="95" t="s">
        <v>1725</v>
      </c>
      <c r="G346" s="101" t="s">
        <v>1725</v>
      </c>
      <c r="H346" s="305"/>
      <c r="I346" s="305"/>
      <c r="J346" s="305"/>
      <c r="K346" s="305"/>
      <c r="L346" s="305"/>
      <c r="M346" s="74"/>
    </row>
    <row r="347" spans="2:13">
      <c r="B347" s="70" t="s">
        <v>1690</v>
      </c>
      <c r="C347" s="95" t="s">
        <v>1724</v>
      </c>
      <c r="D347" s="101">
        <v>0</v>
      </c>
      <c r="E347" s="304" t="s">
        <v>1690</v>
      </c>
      <c r="F347" s="105" t="s">
        <v>808</v>
      </c>
      <c r="G347" s="101">
        <v>50</v>
      </c>
      <c r="H347" s="305"/>
      <c r="I347" s="305"/>
      <c r="J347" s="305"/>
      <c r="K347" s="305"/>
      <c r="L347" s="305"/>
      <c r="M347" s="74"/>
    </row>
    <row r="348" spans="2:13">
      <c r="B348" s="70" t="s">
        <v>1691</v>
      </c>
      <c r="C348" s="95" t="s">
        <v>1724</v>
      </c>
      <c r="D348" s="101">
        <v>0</v>
      </c>
      <c r="E348" s="304" t="s">
        <v>1691</v>
      </c>
      <c r="F348" s="95" t="s">
        <v>1724</v>
      </c>
      <c r="G348" s="101">
        <v>0</v>
      </c>
      <c r="H348" s="305"/>
      <c r="I348" s="305"/>
      <c r="J348" s="305"/>
      <c r="K348" s="305"/>
      <c r="L348" s="305"/>
      <c r="M348" s="74"/>
    </row>
    <row r="349" spans="2:13">
      <c r="B349" s="70" t="s">
        <v>1692</v>
      </c>
      <c r="C349" s="95" t="s">
        <v>1724</v>
      </c>
      <c r="D349" s="101">
        <v>0</v>
      </c>
      <c r="E349" s="304" t="s">
        <v>1692</v>
      </c>
      <c r="F349" s="95" t="s">
        <v>1724</v>
      </c>
      <c r="G349" s="101">
        <v>0</v>
      </c>
      <c r="H349" s="305"/>
      <c r="I349" s="305"/>
      <c r="J349" s="305"/>
      <c r="K349" s="305"/>
      <c r="L349" s="305"/>
      <c r="M349" s="74"/>
    </row>
    <row r="350" spans="2:13">
      <c r="B350" s="70" t="s">
        <v>1693</v>
      </c>
      <c r="C350" s="95" t="s">
        <v>658</v>
      </c>
      <c r="D350" s="101">
        <v>30</v>
      </c>
      <c r="E350" s="304" t="s">
        <v>1693</v>
      </c>
      <c r="F350" s="118" t="s">
        <v>1075</v>
      </c>
      <c r="G350" s="101">
        <v>60</v>
      </c>
      <c r="H350" s="95" t="s">
        <v>1718</v>
      </c>
      <c r="I350" s="305"/>
      <c r="J350" s="94" t="s">
        <v>1719</v>
      </c>
      <c r="K350" s="305"/>
      <c r="L350" s="94" t="s">
        <v>1720</v>
      </c>
      <c r="M350" s="74"/>
    </row>
    <row r="351" spans="2:13">
      <c r="B351" s="70" t="s">
        <v>1694</v>
      </c>
      <c r="C351" s="95" t="s">
        <v>1725</v>
      </c>
      <c r="D351" s="101" t="s">
        <v>1725</v>
      </c>
      <c r="E351" s="304" t="s">
        <v>1694</v>
      </c>
      <c r="F351" s="95" t="s">
        <v>1725</v>
      </c>
      <c r="G351" s="101" t="s">
        <v>1725</v>
      </c>
      <c r="H351" s="305"/>
      <c r="I351" s="305"/>
      <c r="J351" s="305"/>
      <c r="K351" s="305"/>
      <c r="L351" s="305"/>
      <c r="M351" s="74"/>
    </row>
    <row r="352" spans="2:13">
      <c r="B352" s="70" t="s">
        <v>1679</v>
      </c>
      <c r="C352" s="95" t="s">
        <v>1124</v>
      </c>
      <c r="D352" s="101">
        <v>40</v>
      </c>
      <c r="E352" s="304" t="s">
        <v>1679</v>
      </c>
      <c r="F352" s="95" t="s">
        <v>1724</v>
      </c>
      <c r="G352" s="101">
        <v>0</v>
      </c>
      <c r="H352" s="305"/>
      <c r="I352" s="305"/>
      <c r="J352" s="305"/>
      <c r="K352" s="305"/>
      <c r="L352" s="305"/>
      <c r="M352" s="74"/>
    </row>
    <row r="353" spans="2:13">
      <c r="B353" s="70" t="s">
        <v>1695</v>
      </c>
      <c r="C353" s="95" t="s">
        <v>966</v>
      </c>
      <c r="D353" s="101">
        <v>75</v>
      </c>
      <c r="E353" s="304" t="s">
        <v>1695</v>
      </c>
      <c r="F353" s="95" t="s">
        <v>1724</v>
      </c>
      <c r="G353" s="101">
        <v>0</v>
      </c>
      <c r="H353" s="305"/>
      <c r="I353" s="305"/>
      <c r="J353" s="305"/>
      <c r="K353" s="305"/>
      <c r="L353" s="305"/>
      <c r="M353" s="74"/>
    </row>
    <row r="354" spans="2:13" ht="15.75" thickBot="1">
      <c r="B354" s="111" t="s">
        <v>1731</v>
      </c>
      <c r="C354" s="102"/>
      <c r="D354" s="117">
        <v>65</v>
      </c>
      <c r="E354" s="112" t="s">
        <v>1732</v>
      </c>
      <c r="F354" s="102"/>
      <c r="G354" s="117">
        <v>73</v>
      </c>
      <c r="H354" s="92"/>
      <c r="I354" s="92"/>
      <c r="J354" s="92"/>
      <c r="K354" s="92"/>
      <c r="L354" s="92"/>
      <c r="M354" s="93"/>
    </row>
    <row r="355" spans="2:13" ht="16.5" thickTop="1" thickBot="1"/>
    <row r="356" spans="2:13" ht="16.5" thickTop="1" thickBot="1">
      <c r="B356" s="457" t="s">
        <v>1870</v>
      </c>
      <c r="C356" s="458"/>
      <c r="D356" s="459" t="s">
        <v>1660</v>
      </c>
      <c r="E356" s="460"/>
      <c r="F356" s="460"/>
      <c r="G356" s="460"/>
      <c r="H356" s="460"/>
      <c r="I356" s="461"/>
      <c r="J356" s="140"/>
      <c r="K356" s="68"/>
      <c r="L356" s="68"/>
      <c r="M356" s="69"/>
    </row>
    <row r="357" spans="2:13" ht="15.75" thickTop="1">
      <c r="B357" s="75" t="s">
        <v>1669</v>
      </c>
      <c r="C357" s="307">
        <v>11</v>
      </c>
      <c r="D357" s="306" t="s">
        <v>1654</v>
      </c>
      <c r="E357" s="307" t="s">
        <v>1655</v>
      </c>
      <c r="F357" s="307" t="s">
        <v>1656</v>
      </c>
      <c r="G357" s="307" t="s">
        <v>1658</v>
      </c>
      <c r="H357" s="307" t="s">
        <v>1657</v>
      </c>
      <c r="I357" s="308" t="s">
        <v>1659</v>
      </c>
      <c r="J357" s="141"/>
      <c r="K357" s="305"/>
      <c r="L357" s="305"/>
      <c r="M357" s="74"/>
    </row>
    <row r="358" spans="2:13">
      <c r="B358" s="75" t="s">
        <v>1762</v>
      </c>
      <c r="C358" s="95" t="s">
        <v>1767</v>
      </c>
      <c r="D358" s="96">
        <v>75</v>
      </c>
      <c r="E358" s="97">
        <v>100</v>
      </c>
      <c r="F358" s="97">
        <v>66</v>
      </c>
      <c r="G358" s="97">
        <v>60</v>
      </c>
      <c r="H358" s="97">
        <v>66</v>
      </c>
      <c r="I358" s="98">
        <v>115</v>
      </c>
      <c r="J358" s="141"/>
      <c r="K358" s="305"/>
      <c r="L358" s="305"/>
      <c r="M358" s="74"/>
    </row>
    <row r="359" spans="2:13">
      <c r="B359" s="75" t="s">
        <v>1667</v>
      </c>
      <c r="C359" s="95" t="s">
        <v>11</v>
      </c>
      <c r="D359" s="462" t="s">
        <v>1671</v>
      </c>
      <c r="E359" s="463"/>
      <c r="F359" s="463"/>
      <c r="G359" s="463"/>
      <c r="H359" s="463"/>
      <c r="I359" s="464"/>
      <c r="J359" s="141"/>
      <c r="K359" s="305"/>
      <c r="L359" s="305"/>
      <c r="M359" s="74"/>
    </row>
    <row r="360" spans="2:13">
      <c r="B360" s="75" t="s">
        <v>1668</v>
      </c>
      <c r="C360" s="95" t="s">
        <v>1725</v>
      </c>
      <c r="D360" s="465" t="s">
        <v>1663</v>
      </c>
      <c r="E360" s="466"/>
      <c r="F360" s="466"/>
      <c r="G360" s="466" t="s">
        <v>1664</v>
      </c>
      <c r="H360" s="466"/>
      <c r="I360" s="467"/>
      <c r="J360" s="141"/>
      <c r="K360" s="305"/>
      <c r="L360" s="305"/>
      <c r="M360" s="74"/>
    </row>
    <row r="361" spans="2:13">
      <c r="B361" s="75" t="s">
        <v>1672</v>
      </c>
      <c r="C361" s="103" t="s">
        <v>1620</v>
      </c>
      <c r="D361" s="72" t="s">
        <v>1665</v>
      </c>
      <c r="E361" s="305" t="s">
        <v>1146</v>
      </c>
      <c r="F361" s="305"/>
      <c r="G361" s="73" t="s">
        <v>1665</v>
      </c>
      <c r="H361" s="305" t="s">
        <v>1725</v>
      </c>
      <c r="I361" s="79"/>
      <c r="J361" s="141"/>
      <c r="K361" s="305"/>
      <c r="L361" s="305"/>
      <c r="M361" s="74"/>
    </row>
    <row r="362" spans="2:13">
      <c r="B362" s="75" t="s">
        <v>1661</v>
      </c>
      <c r="C362" s="95">
        <v>267.91000000000003</v>
      </c>
      <c r="D362" s="80" t="s">
        <v>1666</v>
      </c>
      <c r="E362" s="99">
        <v>102</v>
      </c>
      <c r="F362" s="77"/>
      <c r="G362" s="81" t="s">
        <v>1666</v>
      </c>
      <c r="H362" s="99" t="s">
        <v>1725</v>
      </c>
      <c r="I362" s="78"/>
      <c r="J362" s="141"/>
      <c r="K362" s="305"/>
      <c r="L362" s="305"/>
      <c r="M362" s="74"/>
    </row>
    <row r="363" spans="2:13">
      <c r="B363" s="75" t="s">
        <v>1662</v>
      </c>
      <c r="C363" s="95">
        <v>179.12</v>
      </c>
      <c r="D363" s="462" t="s">
        <v>1670</v>
      </c>
      <c r="E363" s="463"/>
      <c r="F363" s="463"/>
      <c r="G363" s="463"/>
      <c r="H363" s="463"/>
      <c r="I363" s="464"/>
      <c r="J363" s="141"/>
      <c r="K363" s="305"/>
      <c r="L363" s="305"/>
      <c r="M363" s="74"/>
    </row>
    <row r="364" spans="2:13">
      <c r="B364" s="75" t="s">
        <v>1730</v>
      </c>
      <c r="C364" s="95">
        <v>608.53</v>
      </c>
      <c r="D364" s="465" t="s">
        <v>1663</v>
      </c>
      <c r="E364" s="466"/>
      <c r="F364" s="466"/>
      <c r="G364" s="466" t="s">
        <v>1664</v>
      </c>
      <c r="H364" s="466"/>
      <c r="I364" s="467"/>
      <c r="J364" s="141"/>
      <c r="K364" s="305"/>
      <c r="L364" s="305"/>
      <c r="M364" s="74"/>
    </row>
    <row r="365" spans="2:13">
      <c r="B365" s="75" t="s">
        <v>1715</v>
      </c>
      <c r="C365" s="95">
        <v>1.1499999999999999</v>
      </c>
      <c r="D365" s="72" t="s">
        <v>1665</v>
      </c>
      <c r="E365" s="305" t="s">
        <v>1282</v>
      </c>
      <c r="F365" s="305"/>
      <c r="G365" s="73" t="s">
        <v>1665</v>
      </c>
      <c r="H365" s="305" t="s">
        <v>1725</v>
      </c>
      <c r="I365" s="79"/>
      <c r="J365" s="141"/>
      <c r="K365" s="305"/>
      <c r="L365" s="305"/>
      <c r="M365" s="74"/>
    </row>
    <row r="366" spans="2:13">
      <c r="B366" s="75" t="s">
        <v>1716</v>
      </c>
      <c r="C366" s="95">
        <v>1.77</v>
      </c>
      <c r="D366" s="72" t="s">
        <v>1666</v>
      </c>
      <c r="E366" s="99">
        <v>90</v>
      </c>
      <c r="F366" s="77"/>
      <c r="G366" s="81" t="s">
        <v>1666</v>
      </c>
      <c r="H366" s="100" t="s">
        <v>1725</v>
      </c>
      <c r="I366" s="79"/>
      <c r="J366" s="141"/>
      <c r="K366" s="305"/>
      <c r="L366" s="305"/>
      <c r="M366" s="74"/>
    </row>
    <row r="367" spans="2:13">
      <c r="B367" s="468" t="s">
        <v>1673</v>
      </c>
      <c r="C367" s="463"/>
      <c r="D367" s="464"/>
      <c r="E367" s="462" t="s">
        <v>1674</v>
      </c>
      <c r="F367" s="463"/>
      <c r="G367" s="464"/>
      <c r="H367" s="462" t="s">
        <v>1675</v>
      </c>
      <c r="I367" s="463"/>
      <c r="J367" s="464"/>
      <c r="K367" s="462" t="s">
        <v>1703</v>
      </c>
      <c r="L367" s="463"/>
      <c r="M367" s="469"/>
    </row>
    <row r="368" spans="2:13">
      <c r="B368" s="82" t="s">
        <v>1676</v>
      </c>
      <c r="C368" s="307" t="s">
        <v>1677</v>
      </c>
      <c r="D368" s="308" t="s">
        <v>1678</v>
      </c>
      <c r="E368" s="306" t="s">
        <v>1676</v>
      </c>
      <c r="F368" s="307" t="s">
        <v>1677</v>
      </c>
      <c r="G368" s="308" t="s">
        <v>1678</v>
      </c>
      <c r="H368" s="306" t="s">
        <v>1696</v>
      </c>
      <c r="I368" s="307" t="s">
        <v>1733</v>
      </c>
      <c r="J368" s="308" t="s">
        <v>1734</v>
      </c>
      <c r="K368" s="306" t="s">
        <v>1704</v>
      </c>
      <c r="L368" s="307"/>
      <c r="M368" s="86" t="s">
        <v>1705</v>
      </c>
    </row>
    <row r="369" spans="2:13">
      <c r="B369" s="70" t="s">
        <v>1680</v>
      </c>
      <c r="C369" s="95" t="s">
        <v>1725</v>
      </c>
      <c r="D369" s="101" t="s">
        <v>1725</v>
      </c>
      <c r="E369" s="304" t="s">
        <v>1680</v>
      </c>
      <c r="F369" s="95" t="s">
        <v>1725</v>
      </c>
      <c r="G369" s="101" t="s">
        <v>1725</v>
      </c>
      <c r="H369" s="304" t="s">
        <v>1697</v>
      </c>
      <c r="I369" s="95">
        <v>0</v>
      </c>
      <c r="J369" s="101">
        <v>10</v>
      </c>
      <c r="K369" s="304" t="s">
        <v>1706</v>
      </c>
      <c r="L369" s="305"/>
      <c r="M369" s="116">
        <v>25</v>
      </c>
    </row>
    <row r="370" spans="2:13">
      <c r="B370" s="70" t="s">
        <v>1681</v>
      </c>
      <c r="C370" s="95" t="s">
        <v>849</v>
      </c>
      <c r="D370" s="101">
        <v>75</v>
      </c>
      <c r="E370" s="304" t="s">
        <v>1681</v>
      </c>
      <c r="F370" s="95" t="s">
        <v>1724</v>
      </c>
      <c r="G370" s="101">
        <v>0</v>
      </c>
      <c r="H370" s="304" t="s">
        <v>1698</v>
      </c>
      <c r="I370" s="95">
        <v>90</v>
      </c>
      <c r="J370" s="101">
        <v>20</v>
      </c>
      <c r="K370" s="304" t="s">
        <v>1737</v>
      </c>
      <c r="L370" s="305"/>
      <c r="M370" s="116">
        <v>0</v>
      </c>
    </row>
    <row r="371" spans="2:13">
      <c r="B371" s="70" t="s">
        <v>1682</v>
      </c>
      <c r="C371" s="95" t="s">
        <v>1724</v>
      </c>
      <c r="D371" s="101">
        <v>0</v>
      </c>
      <c r="E371" s="304" t="s">
        <v>1682</v>
      </c>
      <c r="F371" s="105" t="s">
        <v>1348</v>
      </c>
      <c r="G371" s="101">
        <v>90</v>
      </c>
      <c r="H371" s="304" t="s">
        <v>1699</v>
      </c>
      <c r="I371" s="95">
        <v>100</v>
      </c>
      <c r="J371" s="101">
        <v>0</v>
      </c>
      <c r="K371" s="76" t="s">
        <v>1708</v>
      </c>
      <c r="L371" s="77"/>
      <c r="M371" s="110">
        <v>0</v>
      </c>
    </row>
    <row r="372" spans="2:13">
      <c r="B372" s="70" t="s">
        <v>1683</v>
      </c>
      <c r="C372" s="118" t="s">
        <v>1789</v>
      </c>
      <c r="D372" s="101">
        <v>75</v>
      </c>
      <c r="E372" s="304" t="s">
        <v>1683</v>
      </c>
      <c r="F372" s="105" t="s">
        <v>1309</v>
      </c>
      <c r="G372" s="101">
        <v>95</v>
      </c>
      <c r="H372" s="304" t="s">
        <v>1700</v>
      </c>
      <c r="I372" s="95">
        <v>0</v>
      </c>
      <c r="J372" s="101">
        <v>10</v>
      </c>
      <c r="K372" s="462" t="s">
        <v>1709</v>
      </c>
      <c r="L372" s="463"/>
      <c r="M372" s="469"/>
    </row>
    <row r="373" spans="2:13">
      <c r="B373" s="70" t="s">
        <v>1684</v>
      </c>
      <c r="C373" s="103" t="s">
        <v>1182</v>
      </c>
      <c r="D373" s="101">
        <v>80</v>
      </c>
      <c r="E373" s="304" t="s">
        <v>1684</v>
      </c>
      <c r="F373" s="95" t="s">
        <v>891</v>
      </c>
      <c r="G373" s="101">
        <v>80</v>
      </c>
      <c r="H373" s="305" t="s">
        <v>1726</v>
      </c>
      <c r="I373" s="95">
        <v>50</v>
      </c>
      <c r="J373" s="101">
        <v>0</v>
      </c>
      <c r="K373" s="470" t="s">
        <v>1710</v>
      </c>
      <c r="L373" s="471"/>
      <c r="M373" s="116">
        <v>0</v>
      </c>
    </row>
    <row r="374" spans="2:13">
      <c r="B374" s="70" t="s">
        <v>1685</v>
      </c>
      <c r="C374" s="95" t="s">
        <v>955</v>
      </c>
      <c r="D374" s="101">
        <v>75</v>
      </c>
      <c r="E374" s="304" t="s">
        <v>1685</v>
      </c>
      <c r="F374" s="95" t="s">
        <v>1724</v>
      </c>
      <c r="G374" s="101">
        <v>0</v>
      </c>
      <c r="H374" s="304" t="s">
        <v>1701</v>
      </c>
      <c r="I374" s="95">
        <v>100</v>
      </c>
      <c r="J374" s="101">
        <v>20</v>
      </c>
      <c r="K374" s="470" t="s">
        <v>1711</v>
      </c>
      <c r="L374" s="471"/>
      <c r="M374" s="116">
        <v>0</v>
      </c>
    </row>
    <row r="375" spans="2:13">
      <c r="B375" s="70" t="s">
        <v>1686</v>
      </c>
      <c r="C375" s="105" t="s">
        <v>871</v>
      </c>
      <c r="D375" s="101">
        <v>150</v>
      </c>
      <c r="E375" s="304" t="s">
        <v>1686</v>
      </c>
      <c r="F375" s="95" t="s">
        <v>1724</v>
      </c>
      <c r="G375" s="101">
        <v>0</v>
      </c>
      <c r="H375" s="304" t="s">
        <v>1687</v>
      </c>
      <c r="I375" s="95">
        <v>85</v>
      </c>
      <c r="J375" s="101">
        <v>30</v>
      </c>
      <c r="K375" s="470" t="s">
        <v>1712</v>
      </c>
      <c r="L375" s="471"/>
      <c r="M375" s="116">
        <v>0</v>
      </c>
    </row>
    <row r="376" spans="2:13">
      <c r="B376" s="70" t="s">
        <v>1687</v>
      </c>
      <c r="C376" s="95" t="s">
        <v>907</v>
      </c>
      <c r="D376" s="101">
        <v>84</v>
      </c>
      <c r="E376" s="304" t="s">
        <v>1687</v>
      </c>
      <c r="F376" s="95" t="s">
        <v>1724</v>
      </c>
      <c r="G376" s="101">
        <v>0</v>
      </c>
      <c r="H376" s="304" t="s">
        <v>1702</v>
      </c>
      <c r="I376" s="109">
        <v>0</v>
      </c>
      <c r="J376" s="115">
        <v>0</v>
      </c>
      <c r="K376" s="96"/>
      <c r="L376" s="109"/>
      <c r="M376" s="110"/>
    </row>
    <row r="377" spans="2:13">
      <c r="B377" s="70" t="s">
        <v>1688</v>
      </c>
      <c r="C377" s="95" t="s">
        <v>776</v>
      </c>
      <c r="D377" s="101">
        <v>40</v>
      </c>
      <c r="E377" s="304" t="s">
        <v>1688</v>
      </c>
      <c r="F377" s="95" t="s">
        <v>1724</v>
      </c>
      <c r="G377" s="101">
        <v>0</v>
      </c>
      <c r="H377" s="472" t="s">
        <v>1714</v>
      </c>
      <c r="I377" s="473"/>
      <c r="J377" s="90" t="s">
        <v>1713</v>
      </c>
      <c r="K377" s="106">
        <v>70</v>
      </c>
      <c r="L377" s="91" t="s">
        <v>1707</v>
      </c>
      <c r="M377" s="107">
        <v>140</v>
      </c>
    </row>
    <row r="378" spans="2:13">
      <c r="B378" s="70" t="s">
        <v>1689</v>
      </c>
      <c r="C378" s="95" t="s">
        <v>629</v>
      </c>
      <c r="D378" s="101">
        <v>90</v>
      </c>
      <c r="E378" s="304" t="s">
        <v>1689</v>
      </c>
      <c r="F378" s="95" t="s">
        <v>1724</v>
      </c>
      <c r="G378" s="101">
        <v>0</v>
      </c>
      <c r="H378" s="305"/>
      <c r="I378" s="305"/>
      <c r="J378" s="305"/>
      <c r="K378" s="305"/>
      <c r="L378" s="305"/>
      <c r="M378" s="74"/>
    </row>
    <row r="379" spans="2:13">
      <c r="B379" s="70" t="s">
        <v>1690</v>
      </c>
      <c r="C379" s="95" t="s">
        <v>1724</v>
      </c>
      <c r="D379" s="101">
        <v>0</v>
      </c>
      <c r="E379" s="304" t="s">
        <v>1690</v>
      </c>
      <c r="F379" s="105" t="s">
        <v>808</v>
      </c>
      <c r="G379" s="101">
        <v>50</v>
      </c>
      <c r="H379" s="305"/>
      <c r="I379" s="305"/>
      <c r="J379" s="305"/>
      <c r="K379" s="305"/>
      <c r="L379" s="305"/>
      <c r="M379" s="74"/>
    </row>
    <row r="380" spans="2:13">
      <c r="B380" s="70" t="s">
        <v>1691</v>
      </c>
      <c r="C380" s="103" t="s">
        <v>1335</v>
      </c>
      <c r="D380" s="101">
        <v>70</v>
      </c>
      <c r="E380" s="304" t="s">
        <v>1691</v>
      </c>
      <c r="F380" s="95" t="s">
        <v>1724</v>
      </c>
      <c r="G380" s="101">
        <v>0</v>
      </c>
      <c r="H380" s="305"/>
      <c r="I380" s="305"/>
      <c r="J380" s="305"/>
      <c r="K380" s="305"/>
      <c r="L380" s="305"/>
      <c r="M380" s="74"/>
    </row>
    <row r="381" spans="2:13">
      <c r="B381" s="70" t="s">
        <v>1692</v>
      </c>
      <c r="C381" s="95" t="s">
        <v>1724</v>
      </c>
      <c r="D381" s="101">
        <v>0</v>
      </c>
      <c r="E381" s="304" t="s">
        <v>1692</v>
      </c>
      <c r="F381" s="95" t="s">
        <v>1724</v>
      </c>
      <c r="G381" s="101">
        <v>0</v>
      </c>
      <c r="H381" s="305"/>
      <c r="I381" s="305"/>
      <c r="J381" s="305"/>
      <c r="K381" s="305"/>
      <c r="L381" s="305"/>
      <c r="M381" s="74"/>
    </row>
    <row r="382" spans="2:13">
      <c r="B382" s="70" t="s">
        <v>1693</v>
      </c>
      <c r="C382" s="105" t="s">
        <v>1189</v>
      </c>
      <c r="D382" s="101">
        <v>70</v>
      </c>
      <c r="E382" s="304" t="s">
        <v>1693</v>
      </c>
      <c r="F382" s="105" t="s">
        <v>1187</v>
      </c>
      <c r="G382" s="101">
        <v>80</v>
      </c>
      <c r="H382" s="95" t="s">
        <v>1718</v>
      </c>
      <c r="I382" s="305"/>
      <c r="J382" s="94" t="s">
        <v>1719</v>
      </c>
      <c r="K382" s="305"/>
      <c r="L382" s="94" t="s">
        <v>1720</v>
      </c>
      <c r="M382" s="74"/>
    </row>
    <row r="383" spans="2:13">
      <c r="B383" s="70" t="s">
        <v>1694</v>
      </c>
      <c r="C383" s="95" t="s">
        <v>1724</v>
      </c>
      <c r="D383" s="101">
        <v>0</v>
      </c>
      <c r="E383" s="304" t="s">
        <v>1694</v>
      </c>
      <c r="F383" s="95" t="s">
        <v>1724</v>
      </c>
      <c r="G383" s="101">
        <v>0</v>
      </c>
      <c r="H383" s="305"/>
      <c r="I383" s="305"/>
      <c r="J383" s="305"/>
      <c r="K383" s="305"/>
      <c r="L383" s="305"/>
      <c r="M383" s="74"/>
    </row>
    <row r="384" spans="2:13">
      <c r="B384" s="70" t="s">
        <v>1679</v>
      </c>
      <c r="C384" s="95" t="s">
        <v>1083</v>
      </c>
      <c r="D384" s="101">
        <v>75</v>
      </c>
      <c r="E384" s="304" t="s">
        <v>1679</v>
      </c>
      <c r="F384" s="95" t="s">
        <v>1724</v>
      </c>
      <c r="G384" s="101">
        <v>0</v>
      </c>
      <c r="H384" s="305"/>
      <c r="I384" s="305"/>
      <c r="J384" s="305"/>
      <c r="K384" s="305"/>
      <c r="L384" s="305"/>
      <c r="M384" s="74"/>
    </row>
    <row r="385" spans="2:13">
      <c r="B385" s="70" t="s">
        <v>1695</v>
      </c>
      <c r="C385" s="95" t="s">
        <v>966</v>
      </c>
      <c r="D385" s="101">
        <v>75</v>
      </c>
      <c r="E385" s="304" t="s">
        <v>1695</v>
      </c>
      <c r="F385" s="95" t="s">
        <v>1724</v>
      </c>
      <c r="G385" s="101">
        <v>0</v>
      </c>
      <c r="H385" s="305"/>
      <c r="I385" s="305"/>
      <c r="J385" s="305"/>
      <c r="K385" s="305"/>
      <c r="L385" s="305"/>
      <c r="M385" s="74"/>
    </row>
    <row r="386" spans="2:13" ht="15.75" thickBot="1">
      <c r="B386" s="111" t="s">
        <v>1731</v>
      </c>
      <c r="C386" s="102"/>
      <c r="D386" s="117">
        <v>80</v>
      </c>
      <c r="E386" s="112" t="s">
        <v>1732</v>
      </c>
      <c r="F386" s="102"/>
      <c r="G386" s="117">
        <v>79</v>
      </c>
      <c r="H386" s="92"/>
      <c r="I386" s="92"/>
      <c r="J386" s="92"/>
      <c r="K386" s="92"/>
      <c r="L386" s="92"/>
      <c r="M386" s="93"/>
    </row>
    <row r="387" spans="2:13" ht="15.75" thickTop="1"/>
    <row r="389" spans="2:13" ht="15.75" thickBot="1"/>
    <row r="390" spans="2:13" ht="16.5" thickTop="1" thickBot="1">
      <c r="B390" s="457" t="s">
        <v>1871</v>
      </c>
      <c r="C390" s="458"/>
      <c r="D390" s="459" t="s">
        <v>1660</v>
      </c>
      <c r="E390" s="460"/>
      <c r="F390" s="460"/>
      <c r="G390" s="460"/>
      <c r="H390" s="460"/>
      <c r="I390" s="461"/>
      <c r="J390" s="237"/>
      <c r="K390" s="68"/>
      <c r="L390" s="68"/>
      <c r="M390" s="69"/>
    </row>
    <row r="391" spans="2:13" ht="15.75" thickTop="1">
      <c r="B391" s="75" t="s">
        <v>1669</v>
      </c>
      <c r="C391" s="307">
        <v>13</v>
      </c>
      <c r="D391" s="306" t="s">
        <v>1654</v>
      </c>
      <c r="E391" s="307" t="s">
        <v>1655</v>
      </c>
      <c r="F391" s="307" t="s">
        <v>1656</v>
      </c>
      <c r="G391" s="307" t="s">
        <v>1658</v>
      </c>
      <c r="H391" s="307" t="s">
        <v>1657</v>
      </c>
      <c r="I391" s="308" t="s">
        <v>1659</v>
      </c>
      <c r="J391" s="238"/>
      <c r="K391" s="305"/>
      <c r="L391" s="305"/>
      <c r="M391" s="74"/>
    </row>
    <row r="392" spans="2:13">
      <c r="B392" s="75" t="s">
        <v>1762</v>
      </c>
      <c r="C392" s="95" t="s">
        <v>1767</v>
      </c>
      <c r="D392" s="96">
        <v>90</v>
      </c>
      <c r="E392" s="97">
        <v>110</v>
      </c>
      <c r="F392" s="97">
        <v>80</v>
      </c>
      <c r="G392" s="97">
        <v>100</v>
      </c>
      <c r="H392" s="97">
        <v>80</v>
      </c>
      <c r="I392" s="98">
        <v>95</v>
      </c>
      <c r="J392" s="238"/>
      <c r="K392" s="305"/>
      <c r="L392" s="305"/>
      <c r="M392" s="74"/>
    </row>
    <row r="393" spans="2:13">
      <c r="B393" s="75" t="s">
        <v>1667</v>
      </c>
      <c r="C393" s="95" t="s">
        <v>5</v>
      </c>
      <c r="D393" s="462" t="s">
        <v>1671</v>
      </c>
      <c r="E393" s="463"/>
      <c r="F393" s="463"/>
      <c r="G393" s="463"/>
      <c r="H393" s="463"/>
      <c r="I393" s="464"/>
      <c r="J393" s="238"/>
      <c r="K393" s="305"/>
      <c r="L393" s="305"/>
      <c r="M393" s="74"/>
    </row>
    <row r="394" spans="2:13">
      <c r="B394" s="75" t="s">
        <v>1668</v>
      </c>
      <c r="C394" s="95" t="s">
        <v>1725</v>
      </c>
      <c r="D394" s="465" t="s">
        <v>1663</v>
      </c>
      <c r="E394" s="466"/>
      <c r="F394" s="466"/>
      <c r="G394" s="466" t="s">
        <v>1664</v>
      </c>
      <c r="H394" s="466"/>
      <c r="I394" s="467"/>
      <c r="J394" s="238"/>
      <c r="K394" s="305"/>
      <c r="L394" s="305"/>
      <c r="M394" s="74"/>
    </row>
    <row r="395" spans="2:13">
      <c r="B395" s="75" t="s">
        <v>1672</v>
      </c>
      <c r="C395" s="103" t="s">
        <v>1489</v>
      </c>
      <c r="D395" s="72" t="s">
        <v>1665</v>
      </c>
      <c r="E395" s="305" t="s">
        <v>858</v>
      </c>
      <c r="F395" s="305"/>
      <c r="G395" s="73" t="s">
        <v>1665</v>
      </c>
      <c r="H395" s="305" t="s">
        <v>1725</v>
      </c>
      <c r="I395" s="79"/>
      <c r="J395" s="238"/>
      <c r="K395" s="305"/>
      <c r="L395" s="305"/>
      <c r="M395" s="74"/>
    </row>
    <row r="396" spans="2:13">
      <c r="B396" s="75" t="s">
        <v>1661</v>
      </c>
      <c r="C396" s="95">
        <v>679.08</v>
      </c>
      <c r="D396" s="80" t="s">
        <v>1666</v>
      </c>
      <c r="E396" s="99">
        <v>120</v>
      </c>
      <c r="F396" s="77"/>
      <c r="G396" s="81" t="s">
        <v>1666</v>
      </c>
      <c r="H396" s="99" t="s">
        <v>1725</v>
      </c>
      <c r="I396" s="78"/>
      <c r="J396" s="238"/>
      <c r="K396" s="305"/>
      <c r="L396" s="305"/>
      <c r="M396" s="74"/>
    </row>
    <row r="397" spans="2:13">
      <c r="B397" s="75" t="s">
        <v>1662</v>
      </c>
      <c r="C397" s="149">
        <v>336.5</v>
      </c>
      <c r="D397" s="462" t="s">
        <v>1670</v>
      </c>
      <c r="E397" s="463"/>
      <c r="F397" s="463"/>
      <c r="G397" s="463"/>
      <c r="H397" s="463"/>
      <c r="I397" s="464"/>
      <c r="J397" s="238"/>
      <c r="K397" s="305"/>
      <c r="L397" s="305"/>
      <c r="M397" s="74"/>
    </row>
    <row r="398" spans="2:13">
      <c r="B398" s="75" t="s">
        <v>1730</v>
      </c>
      <c r="C398" s="95">
        <v>300.88</v>
      </c>
      <c r="D398" s="465" t="s">
        <v>1663</v>
      </c>
      <c r="E398" s="466"/>
      <c r="F398" s="466"/>
      <c r="G398" s="466" t="s">
        <v>1664</v>
      </c>
      <c r="H398" s="466"/>
      <c r="I398" s="467"/>
      <c r="J398" s="238"/>
      <c r="K398" s="305"/>
      <c r="L398" s="305"/>
      <c r="M398" s="74"/>
    </row>
    <row r="399" spans="2:13">
      <c r="B399" s="75" t="s">
        <v>1715</v>
      </c>
      <c r="C399" s="95">
        <v>1.38</v>
      </c>
      <c r="D399" s="72" t="s">
        <v>1665</v>
      </c>
      <c r="E399" s="305" t="s">
        <v>1079</v>
      </c>
      <c r="F399" s="305"/>
      <c r="G399" s="73" t="s">
        <v>1665</v>
      </c>
      <c r="H399" s="305" t="s">
        <v>1725</v>
      </c>
      <c r="I399" s="79"/>
      <c r="J399" s="238"/>
      <c r="K399" s="305"/>
      <c r="L399" s="305"/>
      <c r="M399" s="74"/>
    </row>
    <row r="400" spans="2:13">
      <c r="B400" s="75" t="s">
        <v>1716</v>
      </c>
      <c r="C400" s="95">
        <v>1.46</v>
      </c>
      <c r="D400" s="72" t="s">
        <v>1666</v>
      </c>
      <c r="E400" s="99">
        <v>126</v>
      </c>
      <c r="F400" s="77"/>
      <c r="G400" s="81" t="s">
        <v>1666</v>
      </c>
      <c r="H400" s="100" t="s">
        <v>1725</v>
      </c>
      <c r="I400" s="79"/>
      <c r="J400" s="238"/>
      <c r="K400" s="305"/>
      <c r="L400" s="305"/>
      <c r="M400" s="74"/>
    </row>
    <row r="401" spans="2:13">
      <c r="B401" s="468" t="s">
        <v>1673</v>
      </c>
      <c r="C401" s="463"/>
      <c r="D401" s="464"/>
      <c r="E401" s="462" t="s">
        <v>1674</v>
      </c>
      <c r="F401" s="463"/>
      <c r="G401" s="464"/>
      <c r="H401" s="462" t="s">
        <v>1675</v>
      </c>
      <c r="I401" s="463"/>
      <c r="J401" s="464"/>
      <c r="K401" s="462" t="s">
        <v>1703</v>
      </c>
      <c r="L401" s="463"/>
      <c r="M401" s="469"/>
    </row>
    <row r="402" spans="2:13">
      <c r="B402" s="82" t="s">
        <v>1676</v>
      </c>
      <c r="C402" s="307" t="s">
        <v>1677</v>
      </c>
      <c r="D402" s="308" t="s">
        <v>1678</v>
      </c>
      <c r="E402" s="306" t="s">
        <v>1676</v>
      </c>
      <c r="F402" s="307" t="s">
        <v>1677</v>
      </c>
      <c r="G402" s="308" t="s">
        <v>1678</v>
      </c>
      <c r="H402" s="306" t="s">
        <v>1696</v>
      </c>
      <c r="I402" s="307" t="s">
        <v>1733</v>
      </c>
      <c r="J402" s="308" t="s">
        <v>1734</v>
      </c>
      <c r="K402" s="306" t="s">
        <v>1704</v>
      </c>
      <c r="L402" s="307"/>
      <c r="M402" s="86" t="s">
        <v>1705</v>
      </c>
    </row>
    <row r="403" spans="2:13">
      <c r="B403" s="70" t="s">
        <v>1680</v>
      </c>
      <c r="C403" s="118" t="s">
        <v>1749</v>
      </c>
      <c r="D403" s="101">
        <v>110</v>
      </c>
      <c r="E403" s="304" t="s">
        <v>1680</v>
      </c>
      <c r="F403" s="103" t="s">
        <v>946</v>
      </c>
      <c r="G403" s="101">
        <v>68</v>
      </c>
      <c r="H403" s="304" t="s">
        <v>1697</v>
      </c>
      <c r="I403" s="95">
        <v>75</v>
      </c>
      <c r="J403" s="101">
        <v>10</v>
      </c>
      <c r="K403" s="304" t="s">
        <v>1706</v>
      </c>
      <c r="L403" s="305"/>
      <c r="M403" s="116">
        <v>0</v>
      </c>
    </row>
    <row r="404" spans="2:13">
      <c r="B404" s="70" t="s">
        <v>1681</v>
      </c>
      <c r="C404" s="95" t="s">
        <v>1725</v>
      </c>
      <c r="D404" s="101" t="s">
        <v>1725</v>
      </c>
      <c r="E404" s="304" t="s">
        <v>1681</v>
      </c>
      <c r="F404" s="95" t="s">
        <v>1725</v>
      </c>
      <c r="G404" s="101" t="s">
        <v>1725</v>
      </c>
      <c r="H404" s="304" t="s">
        <v>1698</v>
      </c>
      <c r="I404" s="95">
        <v>90</v>
      </c>
      <c r="J404" s="101">
        <v>0</v>
      </c>
      <c r="K404" s="304" t="s">
        <v>1737</v>
      </c>
      <c r="L404" s="305"/>
      <c r="M404" s="116">
        <v>50</v>
      </c>
    </row>
    <row r="405" spans="2:13">
      <c r="B405" s="70" t="s">
        <v>1682</v>
      </c>
      <c r="C405" s="95" t="s">
        <v>1724</v>
      </c>
      <c r="D405" s="101">
        <v>0</v>
      </c>
      <c r="E405" s="304" t="s">
        <v>1682</v>
      </c>
      <c r="F405" s="95" t="s">
        <v>1724</v>
      </c>
      <c r="G405" s="101">
        <v>0</v>
      </c>
      <c r="H405" s="304" t="s">
        <v>1699</v>
      </c>
      <c r="I405" s="95">
        <v>0</v>
      </c>
      <c r="J405" s="101">
        <v>40</v>
      </c>
      <c r="K405" s="76" t="s">
        <v>1708</v>
      </c>
      <c r="L405" s="77"/>
      <c r="M405" s="110">
        <v>0</v>
      </c>
    </row>
    <row r="406" spans="2:13">
      <c r="B406" s="70" t="s">
        <v>1683</v>
      </c>
      <c r="C406" s="105" t="s">
        <v>1305</v>
      </c>
      <c r="D406" s="101">
        <v>62</v>
      </c>
      <c r="E406" s="304" t="s">
        <v>1683</v>
      </c>
      <c r="F406" s="95" t="s">
        <v>1724</v>
      </c>
      <c r="G406" s="101">
        <v>0</v>
      </c>
      <c r="H406" s="304" t="s">
        <v>1700</v>
      </c>
      <c r="I406" s="95">
        <v>0</v>
      </c>
      <c r="J406" s="101">
        <v>0</v>
      </c>
      <c r="K406" s="462" t="s">
        <v>1709</v>
      </c>
      <c r="L406" s="463"/>
      <c r="M406" s="469"/>
    </row>
    <row r="407" spans="2:13">
      <c r="B407" s="70" t="s">
        <v>1684</v>
      </c>
      <c r="C407" s="95" t="s">
        <v>1724</v>
      </c>
      <c r="D407" s="101">
        <v>0</v>
      </c>
      <c r="E407" s="304" t="s">
        <v>1684</v>
      </c>
      <c r="F407" s="103" t="s">
        <v>1786</v>
      </c>
      <c r="G407" s="101">
        <v>60</v>
      </c>
      <c r="H407" s="305" t="s">
        <v>1726</v>
      </c>
      <c r="I407" s="95">
        <v>50</v>
      </c>
      <c r="J407" s="101">
        <v>0</v>
      </c>
      <c r="K407" s="470" t="s">
        <v>1710</v>
      </c>
      <c r="L407" s="471"/>
      <c r="M407" s="116">
        <v>0</v>
      </c>
    </row>
    <row r="408" spans="2:13">
      <c r="B408" s="70" t="s">
        <v>1685</v>
      </c>
      <c r="C408" s="95" t="s">
        <v>1724</v>
      </c>
      <c r="D408" s="101">
        <v>0</v>
      </c>
      <c r="E408" s="304" t="s">
        <v>1685</v>
      </c>
      <c r="F408" s="95" t="s">
        <v>1724</v>
      </c>
      <c r="G408" s="101">
        <v>0</v>
      </c>
      <c r="H408" s="304" t="s">
        <v>1701</v>
      </c>
      <c r="I408" s="95">
        <v>0</v>
      </c>
      <c r="J408" s="101">
        <v>10</v>
      </c>
      <c r="K408" s="470" t="s">
        <v>1711</v>
      </c>
      <c r="L408" s="471"/>
      <c r="M408" s="116">
        <v>0</v>
      </c>
    </row>
    <row r="409" spans="2:13">
      <c r="B409" s="70" t="s">
        <v>1686</v>
      </c>
      <c r="C409" s="95" t="s">
        <v>1149</v>
      </c>
      <c r="D409" s="101">
        <v>55</v>
      </c>
      <c r="E409" s="304" t="s">
        <v>1686</v>
      </c>
      <c r="F409" s="95" t="s">
        <v>1724</v>
      </c>
      <c r="G409" s="101">
        <v>0</v>
      </c>
      <c r="H409" s="304" t="s">
        <v>1687</v>
      </c>
      <c r="I409" s="95">
        <v>85</v>
      </c>
      <c r="J409" s="101">
        <v>0</v>
      </c>
      <c r="K409" s="470" t="s">
        <v>1712</v>
      </c>
      <c r="L409" s="471"/>
      <c r="M409" s="116">
        <v>0</v>
      </c>
    </row>
    <row r="410" spans="2:13">
      <c r="B410" s="70" t="s">
        <v>1687</v>
      </c>
      <c r="C410" s="95" t="s">
        <v>1724</v>
      </c>
      <c r="D410" s="101">
        <v>0</v>
      </c>
      <c r="E410" s="304" t="s">
        <v>1687</v>
      </c>
      <c r="F410" s="95" t="s">
        <v>1724</v>
      </c>
      <c r="G410" s="101">
        <v>0</v>
      </c>
      <c r="H410" s="304" t="s">
        <v>1702</v>
      </c>
      <c r="I410" s="109">
        <v>0</v>
      </c>
      <c r="J410" s="115">
        <v>0</v>
      </c>
      <c r="K410" s="96"/>
      <c r="L410" s="109"/>
      <c r="M410" s="110"/>
    </row>
    <row r="411" spans="2:13">
      <c r="B411" s="70" t="s">
        <v>1688</v>
      </c>
      <c r="C411" s="95" t="s">
        <v>776</v>
      </c>
      <c r="D411" s="101">
        <v>40</v>
      </c>
      <c r="E411" s="304" t="s">
        <v>1688</v>
      </c>
      <c r="F411" s="95" t="s">
        <v>1724</v>
      </c>
      <c r="G411" s="101">
        <v>0</v>
      </c>
      <c r="H411" s="472" t="s">
        <v>1714</v>
      </c>
      <c r="I411" s="473"/>
      <c r="J411" s="90" t="s">
        <v>1713</v>
      </c>
      <c r="K411" s="106">
        <v>-50</v>
      </c>
      <c r="L411" s="91" t="s">
        <v>1707</v>
      </c>
      <c r="M411" s="107">
        <v>80</v>
      </c>
    </row>
    <row r="412" spans="2:13">
      <c r="B412" s="70" t="s">
        <v>1689</v>
      </c>
      <c r="C412" s="95" t="s">
        <v>629</v>
      </c>
      <c r="D412" s="101">
        <v>60</v>
      </c>
      <c r="E412" s="304" t="s">
        <v>1689</v>
      </c>
      <c r="F412" s="95" t="s">
        <v>1724</v>
      </c>
      <c r="G412" s="101">
        <v>0</v>
      </c>
      <c r="H412" s="305"/>
      <c r="I412" s="305"/>
      <c r="J412" s="305"/>
      <c r="K412" s="305"/>
      <c r="L412" s="305"/>
      <c r="M412" s="74"/>
    </row>
    <row r="413" spans="2:13">
      <c r="B413" s="70" t="s">
        <v>1690</v>
      </c>
      <c r="C413" s="95" t="s">
        <v>1724</v>
      </c>
      <c r="D413" s="101">
        <v>0</v>
      </c>
      <c r="E413" s="304" t="s">
        <v>1690</v>
      </c>
      <c r="F413" s="95" t="s">
        <v>1724</v>
      </c>
      <c r="G413" s="101">
        <v>0</v>
      </c>
      <c r="H413" s="305"/>
      <c r="I413" s="305"/>
      <c r="J413" s="305"/>
      <c r="K413" s="305"/>
      <c r="L413" s="305"/>
      <c r="M413" s="74"/>
    </row>
    <row r="414" spans="2:13">
      <c r="B414" s="70" t="s">
        <v>1691</v>
      </c>
      <c r="C414" s="95" t="s">
        <v>1724</v>
      </c>
      <c r="D414" s="101">
        <v>0</v>
      </c>
      <c r="E414" s="304" t="s">
        <v>1691</v>
      </c>
      <c r="F414" s="95" t="s">
        <v>1724</v>
      </c>
      <c r="G414" s="101">
        <v>0</v>
      </c>
      <c r="H414" s="305"/>
      <c r="I414" s="305"/>
      <c r="J414" s="305"/>
      <c r="K414" s="305"/>
      <c r="L414" s="305"/>
      <c r="M414" s="74"/>
    </row>
    <row r="415" spans="2:13">
      <c r="B415" s="70" t="s">
        <v>1692</v>
      </c>
      <c r="C415" s="95" t="s">
        <v>1724</v>
      </c>
      <c r="D415" s="101">
        <v>0</v>
      </c>
      <c r="E415" s="304" t="s">
        <v>1692</v>
      </c>
      <c r="F415" s="95" t="s">
        <v>1724</v>
      </c>
      <c r="G415" s="101">
        <v>0</v>
      </c>
      <c r="H415" s="305"/>
      <c r="I415" s="305"/>
      <c r="J415" s="305"/>
      <c r="K415" s="305"/>
      <c r="L415" s="305"/>
      <c r="M415" s="74"/>
    </row>
    <row r="416" spans="2:13">
      <c r="B416" s="70" t="s">
        <v>1693</v>
      </c>
      <c r="C416" s="95" t="s">
        <v>1724</v>
      </c>
      <c r="D416" s="101">
        <v>0</v>
      </c>
      <c r="E416" s="304" t="s">
        <v>1693</v>
      </c>
      <c r="F416" s="95" t="s">
        <v>1724</v>
      </c>
      <c r="G416" s="101">
        <v>0</v>
      </c>
      <c r="H416" s="95" t="s">
        <v>1718</v>
      </c>
      <c r="I416" s="305"/>
      <c r="J416" s="94" t="s">
        <v>1719</v>
      </c>
      <c r="K416" s="305"/>
      <c r="L416" s="94" t="s">
        <v>1720</v>
      </c>
      <c r="M416" s="74"/>
    </row>
    <row r="417" spans="2:13">
      <c r="B417" s="70" t="s">
        <v>1694</v>
      </c>
      <c r="C417" s="95" t="s">
        <v>1724</v>
      </c>
      <c r="D417" s="101">
        <v>0</v>
      </c>
      <c r="E417" s="304" t="s">
        <v>1694</v>
      </c>
      <c r="F417" s="105" t="s">
        <v>801</v>
      </c>
      <c r="G417" s="101">
        <v>90</v>
      </c>
      <c r="H417" s="305"/>
      <c r="I417" s="305"/>
      <c r="J417" s="305"/>
      <c r="K417" s="305"/>
      <c r="L417" s="305"/>
      <c r="M417" s="74"/>
    </row>
    <row r="418" spans="2:13">
      <c r="B418" s="70" t="s">
        <v>1679</v>
      </c>
      <c r="C418" s="95" t="s">
        <v>754</v>
      </c>
      <c r="D418" s="101">
        <v>80</v>
      </c>
      <c r="E418" s="304" t="s">
        <v>1679</v>
      </c>
      <c r="F418" s="95" t="s">
        <v>1724</v>
      </c>
      <c r="G418" s="101">
        <v>0</v>
      </c>
      <c r="H418" s="305"/>
      <c r="I418" s="305"/>
      <c r="J418" s="305"/>
      <c r="K418" s="305"/>
      <c r="L418" s="305"/>
      <c r="M418" s="74"/>
    </row>
    <row r="419" spans="2:13">
      <c r="B419" s="70" t="s">
        <v>1695</v>
      </c>
      <c r="C419" s="95" t="s">
        <v>965</v>
      </c>
      <c r="D419" s="101">
        <v>80</v>
      </c>
      <c r="E419" s="304" t="s">
        <v>1695</v>
      </c>
      <c r="F419" s="95" t="s">
        <v>1724</v>
      </c>
      <c r="G419" s="101">
        <v>0</v>
      </c>
      <c r="H419" s="305"/>
      <c r="I419" s="305"/>
      <c r="J419" s="305"/>
      <c r="K419" s="305"/>
      <c r="L419" s="305"/>
      <c r="M419" s="74"/>
    </row>
    <row r="420" spans="2:13" ht="15.75" thickBot="1">
      <c r="B420" s="111" t="s">
        <v>1731</v>
      </c>
      <c r="C420" s="102"/>
      <c r="D420" s="117">
        <v>70</v>
      </c>
      <c r="E420" s="112" t="s">
        <v>1732</v>
      </c>
      <c r="F420" s="102"/>
      <c r="G420" s="117">
        <v>73</v>
      </c>
      <c r="H420" s="92"/>
      <c r="I420" s="92"/>
      <c r="J420" s="92"/>
      <c r="K420" s="92"/>
      <c r="L420" s="92"/>
      <c r="M420" s="93"/>
    </row>
    <row r="421" spans="2:13" ht="16.5" thickTop="1" thickBot="1"/>
    <row r="422" spans="2:13" ht="16.5" thickTop="1" thickBot="1">
      <c r="B422" s="457" t="s">
        <v>1748</v>
      </c>
      <c r="C422" s="458"/>
      <c r="D422" s="459" t="s">
        <v>1660</v>
      </c>
      <c r="E422" s="459"/>
      <c r="F422" s="459"/>
      <c r="G422" s="459"/>
      <c r="H422" s="459"/>
      <c r="I422" s="479"/>
      <c r="J422" s="140"/>
      <c r="K422" s="68"/>
      <c r="L422" s="68"/>
      <c r="M422" s="69"/>
    </row>
    <row r="423" spans="2:13" ht="15.75" thickTop="1">
      <c r="B423" s="75" t="s">
        <v>1669</v>
      </c>
      <c r="C423" s="133">
        <v>26</v>
      </c>
      <c r="D423" s="132" t="s">
        <v>1654</v>
      </c>
      <c r="E423" s="133" t="s">
        <v>1655</v>
      </c>
      <c r="F423" s="133" t="s">
        <v>1656</v>
      </c>
      <c r="G423" s="133" t="s">
        <v>1658</v>
      </c>
      <c r="H423" s="133" t="s">
        <v>1657</v>
      </c>
      <c r="I423" s="134" t="s">
        <v>1659</v>
      </c>
      <c r="J423" s="141"/>
      <c r="K423" s="131"/>
      <c r="L423" s="131"/>
      <c r="M423" s="74"/>
    </row>
    <row r="424" spans="2:13">
      <c r="B424" s="75" t="s">
        <v>1762</v>
      </c>
      <c r="C424" s="95" t="s">
        <v>1755</v>
      </c>
      <c r="D424" s="96">
        <v>120</v>
      </c>
      <c r="E424" s="97">
        <v>120</v>
      </c>
      <c r="F424" s="97">
        <v>120</v>
      </c>
      <c r="G424" s="97">
        <v>120</v>
      </c>
      <c r="H424" s="97">
        <v>120</v>
      </c>
      <c r="I424" s="98">
        <v>120</v>
      </c>
      <c r="J424" s="141"/>
      <c r="K424" s="131"/>
      <c r="L424" s="131"/>
      <c r="M424" s="74"/>
    </row>
    <row r="425" spans="2:13">
      <c r="B425" s="75" t="s">
        <v>1667</v>
      </c>
      <c r="C425" s="95" t="s">
        <v>11</v>
      </c>
      <c r="D425" s="462" t="s">
        <v>1671</v>
      </c>
      <c r="E425" s="463"/>
      <c r="F425" s="463"/>
      <c r="G425" s="463"/>
      <c r="H425" s="463"/>
      <c r="I425" s="464"/>
      <c r="J425" s="141"/>
      <c r="K425" s="131"/>
      <c r="L425" s="131"/>
      <c r="M425" s="74"/>
    </row>
    <row r="426" spans="2:13">
      <c r="B426" s="75" t="s">
        <v>1668</v>
      </c>
      <c r="C426" s="95" t="s">
        <v>1725</v>
      </c>
      <c r="D426" s="476" t="s">
        <v>1663</v>
      </c>
      <c r="E426" s="477"/>
      <c r="F426" s="477"/>
      <c r="G426" s="477" t="s">
        <v>1664</v>
      </c>
      <c r="H426" s="477"/>
      <c r="I426" s="478"/>
      <c r="J426" s="141"/>
      <c r="K426" s="131"/>
      <c r="L426" s="131"/>
      <c r="M426" s="74"/>
    </row>
    <row r="427" spans="2:13">
      <c r="B427" s="75" t="s">
        <v>1672</v>
      </c>
      <c r="C427" s="95" t="s">
        <v>1521</v>
      </c>
      <c r="D427" s="72" t="s">
        <v>1665</v>
      </c>
      <c r="E427" s="131" t="s">
        <v>1749</v>
      </c>
      <c r="F427" s="131"/>
      <c r="G427" s="73" t="s">
        <v>1665</v>
      </c>
      <c r="H427" s="131" t="s">
        <v>1725</v>
      </c>
      <c r="I427" s="79"/>
      <c r="J427" s="141"/>
      <c r="K427" s="131"/>
      <c r="L427" s="131"/>
      <c r="M427" s="74"/>
    </row>
    <row r="428" spans="2:13">
      <c r="B428" s="75" t="s">
        <v>1661</v>
      </c>
      <c r="C428" s="95">
        <v>357.96</v>
      </c>
      <c r="D428" s="80" t="s">
        <v>1666</v>
      </c>
      <c r="E428" s="99">
        <v>110</v>
      </c>
      <c r="F428" s="77"/>
      <c r="G428" s="81" t="s">
        <v>1666</v>
      </c>
      <c r="H428" s="99" t="s">
        <v>1725</v>
      </c>
      <c r="I428" s="78"/>
      <c r="J428" s="141"/>
      <c r="K428" s="131"/>
      <c r="L428" s="131"/>
      <c r="M428" s="74"/>
    </row>
    <row r="429" spans="2:13">
      <c r="B429" s="75" t="s">
        <v>1662</v>
      </c>
      <c r="C429" s="95">
        <v>523.91999999999996</v>
      </c>
      <c r="D429" s="462" t="s">
        <v>1670</v>
      </c>
      <c r="E429" s="463"/>
      <c r="F429" s="463"/>
      <c r="G429" s="463"/>
      <c r="H429" s="463"/>
      <c r="I429" s="464"/>
      <c r="J429" s="141"/>
      <c r="K429" s="131"/>
      <c r="L429" s="131"/>
      <c r="M429" s="74"/>
    </row>
    <row r="430" spans="2:13">
      <c r="B430" s="75" t="s">
        <v>1730</v>
      </c>
      <c r="C430" s="119">
        <v>1489.08</v>
      </c>
      <c r="D430" s="476" t="s">
        <v>1663</v>
      </c>
      <c r="E430" s="477"/>
      <c r="F430" s="477"/>
      <c r="G430" s="477" t="s">
        <v>1664</v>
      </c>
      <c r="H430" s="477"/>
      <c r="I430" s="478"/>
      <c r="J430" s="141"/>
      <c r="K430" s="131"/>
      <c r="L430" s="131"/>
      <c r="M430" s="74"/>
    </row>
    <row r="431" spans="2:13">
      <c r="B431" s="75" t="s">
        <v>1715</v>
      </c>
      <c r="C431" s="95">
        <v>1.85</v>
      </c>
      <c r="D431" s="72" t="s">
        <v>1665</v>
      </c>
      <c r="E431" s="131" t="s">
        <v>1750</v>
      </c>
      <c r="F431" s="131"/>
      <c r="G431" s="73" t="s">
        <v>1665</v>
      </c>
      <c r="H431" s="131" t="s">
        <v>1725</v>
      </c>
      <c r="I431" s="79"/>
      <c r="J431" s="141"/>
      <c r="K431" s="131"/>
      <c r="L431" s="131"/>
      <c r="M431" s="74"/>
    </row>
    <row r="432" spans="2:13">
      <c r="B432" s="75" t="s">
        <v>1716</v>
      </c>
      <c r="C432" s="95">
        <v>1.85</v>
      </c>
      <c r="D432" s="72" t="s">
        <v>1666</v>
      </c>
      <c r="E432" s="99">
        <v>100</v>
      </c>
      <c r="F432" s="77"/>
      <c r="G432" s="81" t="s">
        <v>1666</v>
      </c>
      <c r="H432" s="100" t="s">
        <v>1725</v>
      </c>
      <c r="I432" s="79"/>
      <c r="J432" s="141"/>
      <c r="K432" s="131"/>
      <c r="L432" s="131"/>
      <c r="M432" s="74"/>
    </row>
    <row r="433" spans="2:13">
      <c r="B433" s="468" t="s">
        <v>1673</v>
      </c>
      <c r="C433" s="463"/>
      <c r="D433" s="464"/>
      <c r="E433" s="462" t="s">
        <v>1674</v>
      </c>
      <c r="F433" s="463"/>
      <c r="G433" s="464"/>
      <c r="H433" s="462" t="s">
        <v>1675</v>
      </c>
      <c r="I433" s="463"/>
      <c r="J433" s="464"/>
      <c r="K433" s="462" t="s">
        <v>1703</v>
      </c>
      <c r="L433" s="463"/>
      <c r="M433" s="469"/>
    </row>
    <row r="434" spans="2:13">
      <c r="B434" s="82" t="s">
        <v>1676</v>
      </c>
      <c r="C434" s="133" t="s">
        <v>1677</v>
      </c>
      <c r="D434" s="134" t="s">
        <v>1678</v>
      </c>
      <c r="E434" s="132" t="s">
        <v>1676</v>
      </c>
      <c r="F434" s="133" t="s">
        <v>1677</v>
      </c>
      <c r="G434" s="134" t="s">
        <v>1678</v>
      </c>
      <c r="H434" s="132" t="s">
        <v>1696</v>
      </c>
      <c r="I434" s="133" t="s">
        <v>1733</v>
      </c>
      <c r="J434" s="134" t="s">
        <v>1734</v>
      </c>
      <c r="K434" s="132" t="s">
        <v>1704</v>
      </c>
      <c r="L434" s="133"/>
      <c r="M434" s="86" t="s">
        <v>1705</v>
      </c>
    </row>
    <row r="435" spans="2:13">
      <c r="B435" s="70" t="s">
        <v>1680</v>
      </c>
      <c r="C435" s="95" t="s">
        <v>1725</v>
      </c>
      <c r="D435" s="101" t="s">
        <v>1725</v>
      </c>
      <c r="E435" s="130" t="s">
        <v>1680</v>
      </c>
      <c r="F435" s="95" t="s">
        <v>1725</v>
      </c>
      <c r="G435" s="101" t="s">
        <v>1725</v>
      </c>
      <c r="H435" s="130" t="s">
        <v>1697</v>
      </c>
      <c r="I435" s="95">
        <v>75</v>
      </c>
      <c r="J435" s="101">
        <v>0</v>
      </c>
      <c r="K435" s="130" t="s">
        <v>1706</v>
      </c>
      <c r="L435" s="131"/>
      <c r="M435" s="116">
        <v>55</v>
      </c>
    </row>
    <row r="436" spans="2:13">
      <c r="B436" s="70" t="s">
        <v>1681</v>
      </c>
      <c r="C436" s="95" t="s">
        <v>1724</v>
      </c>
      <c r="D436" s="101">
        <v>0</v>
      </c>
      <c r="E436" s="130" t="s">
        <v>1681</v>
      </c>
      <c r="F436" s="95" t="s">
        <v>1079</v>
      </c>
      <c r="G436" s="101">
        <v>126</v>
      </c>
      <c r="H436" s="130" t="s">
        <v>1698</v>
      </c>
      <c r="I436" s="95">
        <v>90</v>
      </c>
      <c r="J436" s="101">
        <v>-65</v>
      </c>
      <c r="K436" s="130" t="s">
        <v>1737</v>
      </c>
      <c r="L436" s="131"/>
      <c r="M436" s="116">
        <v>50</v>
      </c>
    </row>
    <row r="437" spans="2:13">
      <c r="B437" s="70" t="s">
        <v>1682</v>
      </c>
      <c r="C437" s="95" t="s">
        <v>646</v>
      </c>
      <c r="D437" s="101">
        <v>81</v>
      </c>
      <c r="E437" s="130" t="s">
        <v>1682</v>
      </c>
      <c r="F437" s="95" t="s">
        <v>1273</v>
      </c>
      <c r="G437" s="101">
        <v>95</v>
      </c>
      <c r="H437" s="130" t="s">
        <v>1699</v>
      </c>
      <c r="I437" s="95">
        <v>0</v>
      </c>
      <c r="J437" s="101">
        <v>70</v>
      </c>
      <c r="K437" s="76" t="s">
        <v>1708</v>
      </c>
      <c r="L437" s="77"/>
      <c r="M437" s="110">
        <v>30</v>
      </c>
    </row>
    <row r="438" spans="2:13">
      <c r="B438" s="70" t="s">
        <v>1683</v>
      </c>
      <c r="C438" s="95" t="s">
        <v>1724</v>
      </c>
      <c r="D438" s="101">
        <v>0</v>
      </c>
      <c r="E438" s="130" t="s">
        <v>1683</v>
      </c>
      <c r="F438" s="105" t="s">
        <v>1309</v>
      </c>
      <c r="G438" s="101">
        <v>95</v>
      </c>
      <c r="H438" s="130" t="s">
        <v>1700</v>
      </c>
      <c r="I438" s="95">
        <v>0</v>
      </c>
      <c r="J438" s="101">
        <v>10</v>
      </c>
      <c r="K438" s="462" t="s">
        <v>1709</v>
      </c>
      <c r="L438" s="463"/>
      <c r="M438" s="469"/>
    </row>
    <row r="439" spans="2:13">
      <c r="B439" s="70" t="s">
        <v>1684</v>
      </c>
      <c r="C439" s="103" t="s">
        <v>712</v>
      </c>
      <c r="D439" s="101">
        <v>30</v>
      </c>
      <c r="E439" s="130" t="s">
        <v>1684</v>
      </c>
      <c r="F439" s="95" t="s">
        <v>891</v>
      </c>
      <c r="G439" s="101">
        <v>80</v>
      </c>
      <c r="H439" s="131" t="s">
        <v>1726</v>
      </c>
      <c r="I439" s="95">
        <v>0</v>
      </c>
      <c r="J439" s="101">
        <v>0</v>
      </c>
      <c r="K439" s="474" t="s">
        <v>1710</v>
      </c>
      <c r="L439" s="475"/>
      <c r="M439" s="116">
        <v>0</v>
      </c>
    </row>
    <row r="440" spans="2:13">
      <c r="B440" s="70" t="s">
        <v>1685</v>
      </c>
      <c r="C440" s="95" t="s">
        <v>665</v>
      </c>
      <c r="D440" s="101">
        <v>90</v>
      </c>
      <c r="E440" s="130" t="s">
        <v>1685</v>
      </c>
      <c r="F440" s="95" t="s">
        <v>952</v>
      </c>
      <c r="G440" s="101">
        <v>95</v>
      </c>
      <c r="H440" s="130" t="s">
        <v>1701</v>
      </c>
      <c r="I440" s="95">
        <v>100</v>
      </c>
      <c r="J440" s="101">
        <v>10</v>
      </c>
      <c r="K440" s="470" t="s">
        <v>1711</v>
      </c>
      <c r="L440" s="471"/>
      <c r="M440" s="116">
        <v>0</v>
      </c>
    </row>
    <row r="441" spans="2:13">
      <c r="B441" s="70" t="s">
        <v>1686</v>
      </c>
      <c r="C441" s="103" t="s">
        <v>699</v>
      </c>
      <c r="D441" s="101">
        <v>75</v>
      </c>
      <c r="E441" s="130" t="s">
        <v>1686</v>
      </c>
      <c r="F441" s="103" t="s">
        <v>868</v>
      </c>
      <c r="G441" s="101">
        <v>84</v>
      </c>
      <c r="H441" s="130" t="s">
        <v>1687</v>
      </c>
      <c r="I441" s="95">
        <v>85</v>
      </c>
      <c r="J441" s="101">
        <v>60</v>
      </c>
      <c r="K441" s="470" t="s">
        <v>1712</v>
      </c>
      <c r="L441" s="471"/>
      <c r="M441" s="116">
        <v>100</v>
      </c>
    </row>
    <row r="442" spans="2:13">
      <c r="B442" s="70" t="s">
        <v>1687</v>
      </c>
      <c r="C442" s="95" t="s">
        <v>1097</v>
      </c>
      <c r="D442" s="101">
        <v>80</v>
      </c>
      <c r="E442" s="130" t="s">
        <v>1687</v>
      </c>
      <c r="F442" s="105" t="s">
        <v>1218</v>
      </c>
      <c r="G442" s="101">
        <v>90</v>
      </c>
      <c r="H442" s="130" t="s">
        <v>1702</v>
      </c>
      <c r="I442" s="109">
        <v>0</v>
      </c>
      <c r="J442" s="115">
        <v>0</v>
      </c>
      <c r="K442" s="96"/>
      <c r="L442" s="109"/>
      <c r="M442" s="110"/>
    </row>
    <row r="443" spans="2:13">
      <c r="B443" s="70" t="s">
        <v>1688</v>
      </c>
      <c r="C443" s="103" t="s">
        <v>813</v>
      </c>
      <c r="D443" s="101">
        <v>100</v>
      </c>
      <c r="E443" s="130" t="s">
        <v>1688</v>
      </c>
      <c r="F443" s="105" t="s">
        <v>812</v>
      </c>
      <c r="G443" s="101">
        <v>90</v>
      </c>
      <c r="H443" s="472" t="s">
        <v>1714</v>
      </c>
      <c r="I443" s="473"/>
      <c r="J443" s="90" t="s">
        <v>1713</v>
      </c>
      <c r="K443" s="106">
        <v>60</v>
      </c>
      <c r="L443" s="91" t="s">
        <v>1707</v>
      </c>
      <c r="M443" s="107">
        <v>330</v>
      </c>
    </row>
    <row r="444" spans="2:13">
      <c r="B444" s="70" t="s">
        <v>1689</v>
      </c>
      <c r="C444" s="95" t="s">
        <v>629</v>
      </c>
      <c r="D444" s="101">
        <v>60</v>
      </c>
      <c r="E444" s="130" t="s">
        <v>1689</v>
      </c>
      <c r="F444" s="95" t="s">
        <v>1724</v>
      </c>
      <c r="G444" s="101">
        <v>0</v>
      </c>
      <c r="H444" s="131"/>
      <c r="I444" s="131"/>
      <c r="J444" s="131"/>
      <c r="K444" s="131"/>
      <c r="L444" s="131"/>
      <c r="M444" s="74"/>
    </row>
    <row r="445" spans="2:13">
      <c r="B445" s="70" t="s">
        <v>1690</v>
      </c>
      <c r="C445" s="105" t="s">
        <v>1374</v>
      </c>
      <c r="D445" s="101">
        <v>72</v>
      </c>
      <c r="E445" s="130" t="s">
        <v>1690</v>
      </c>
      <c r="F445" s="95" t="s">
        <v>13</v>
      </c>
      <c r="G445" s="101">
        <v>90</v>
      </c>
      <c r="H445" s="131"/>
      <c r="I445" s="131"/>
      <c r="J445" s="131"/>
      <c r="K445" s="131"/>
      <c r="L445" s="131"/>
      <c r="M445" s="74"/>
    </row>
    <row r="446" spans="2:13">
      <c r="B446" s="70" t="s">
        <v>1691</v>
      </c>
      <c r="C446" s="95" t="s">
        <v>1751</v>
      </c>
      <c r="D446" s="101">
        <v>80</v>
      </c>
      <c r="E446" s="130" t="s">
        <v>1691</v>
      </c>
      <c r="F446" s="105" t="s">
        <v>1197</v>
      </c>
      <c r="G446" s="101">
        <v>75</v>
      </c>
      <c r="H446" s="131"/>
      <c r="I446" s="131"/>
      <c r="J446" s="131"/>
      <c r="K446" s="131"/>
      <c r="L446" s="131"/>
      <c r="M446" s="74"/>
    </row>
    <row r="447" spans="2:13">
      <c r="B447" s="70" t="s">
        <v>1692</v>
      </c>
      <c r="C447" s="103" t="s">
        <v>1254</v>
      </c>
      <c r="D447" s="101">
        <v>80</v>
      </c>
      <c r="E447" s="130" t="s">
        <v>1692</v>
      </c>
      <c r="F447" s="118" t="s">
        <v>1745</v>
      </c>
      <c r="G447" s="101">
        <v>60</v>
      </c>
      <c r="H447" s="131"/>
      <c r="I447" s="131"/>
      <c r="J447" s="131"/>
      <c r="K447" s="131"/>
      <c r="L447" s="131"/>
      <c r="M447" s="74"/>
    </row>
    <row r="448" spans="2:13">
      <c r="B448" s="70" t="s">
        <v>1693</v>
      </c>
      <c r="C448" s="105" t="s">
        <v>1189</v>
      </c>
      <c r="D448" s="101">
        <v>70</v>
      </c>
      <c r="E448" s="130" t="s">
        <v>1693</v>
      </c>
      <c r="F448" s="105" t="s">
        <v>1187</v>
      </c>
      <c r="G448" s="101">
        <v>80</v>
      </c>
      <c r="H448" s="95"/>
      <c r="I448" s="184" t="s">
        <v>1805</v>
      </c>
      <c r="J448" s="94"/>
      <c r="K448" s="131"/>
      <c r="L448" s="94" t="s">
        <v>1720</v>
      </c>
      <c r="M448" s="74"/>
    </row>
    <row r="449" spans="2:13">
      <c r="B449" s="70" t="s">
        <v>1694</v>
      </c>
      <c r="C449" s="95" t="s">
        <v>1076</v>
      </c>
      <c r="D449" s="101">
        <v>120</v>
      </c>
      <c r="E449" s="130" t="s">
        <v>1694</v>
      </c>
      <c r="F449" s="105" t="s">
        <v>801</v>
      </c>
      <c r="G449" s="101">
        <v>90</v>
      </c>
      <c r="H449" s="131"/>
      <c r="I449" s="131"/>
      <c r="J449" s="131"/>
      <c r="K449" s="131"/>
      <c r="L449" s="131"/>
      <c r="M449" s="74"/>
    </row>
    <row r="450" spans="2:13">
      <c r="B450" s="70" t="s">
        <v>1679</v>
      </c>
      <c r="C450" s="95" t="s">
        <v>1083</v>
      </c>
      <c r="D450" s="101">
        <v>75</v>
      </c>
      <c r="E450" s="123" t="s">
        <v>1679</v>
      </c>
      <c r="F450" s="95" t="s">
        <v>763</v>
      </c>
      <c r="G450" s="101">
        <v>80</v>
      </c>
      <c r="H450" s="124"/>
      <c r="I450" s="124"/>
      <c r="J450" s="124"/>
      <c r="K450" s="124"/>
      <c r="L450" s="124"/>
      <c r="M450" s="74"/>
    </row>
    <row r="451" spans="2:13">
      <c r="B451" s="70" t="s">
        <v>1695</v>
      </c>
      <c r="C451" s="95" t="s">
        <v>965</v>
      </c>
      <c r="D451" s="101">
        <v>80</v>
      </c>
      <c r="E451" s="123" t="s">
        <v>1695</v>
      </c>
      <c r="F451" s="105" t="s">
        <v>862</v>
      </c>
      <c r="G451" s="101">
        <v>80</v>
      </c>
      <c r="H451" s="124"/>
      <c r="I451" s="124"/>
      <c r="J451" s="124"/>
      <c r="K451" s="124"/>
      <c r="L451" s="124"/>
      <c r="M451" s="74"/>
    </row>
    <row r="452" spans="2:13" ht="15.75" thickBot="1">
      <c r="B452" s="111" t="s">
        <v>1731</v>
      </c>
      <c r="C452" s="102"/>
      <c r="D452" s="117">
        <v>78</v>
      </c>
      <c r="E452" s="112" t="s">
        <v>1732</v>
      </c>
      <c r="F452" s="102"/>
      <c r="G452" s="117">
        <v>87</v>
      </c>
      <c r="H452" s="92"/>
      <c r="I452" s="92"/>
      <c r="J452" s="92"/>
      <c r="K452" s="92"/>
      <c r="L452" s="92"/>
      <c r="M452" s="93"/>
    </row>
    <row r="453" spans="2:13" ht="15.75" thickTop="1">
      <c r="B453" s="113"/>
      <c r="C453" s="114"/>
      <c r="D453" s="151"/>
      <c r="E453" s="113"/>
      <c r="F453" s="114"/>
      <c r="G453" s="151"/>
      <c r="H453" s="67"/>
      <c r="I453" s="67"/>
      <c r="J453" s="67"/>
      <c r="K453" s="67"/>
      <c r="L453" s="67"/>
      <c r="M453" s="67"/>
    </row>
    <row r="454" spans="2:13">
      <c r="B454" s="113"/>
      <c r="C454" s="114"/>
      <c r="D454" s="151"/>
      <c r="E454" s="113"/>
      <c r="F454" s="114"/>
      <c r="G454" s="151"/>
      <c r="H454" s="67"/>
      <c r="I454" s="67"/>
      <c r="J454" s="67"/>
      <c r="K454" s="67"/>
      <c r="L454" s="67"/>
      <c r="M454" s="67"/>
    </row>
    <row r="455" spans="2:13" ht="15.75" thickBot="1">
      <c r="B455" s="113"/>
      <c r="C455" s="114"/>
      <c r="D455" s="151"/>
      <c r="E455" s="113"/>
      <c r="F455" s="114"/>
      <c r="G455" s="151"/>
      <c r="H455" s="67"/>
      <c r="I455" s="67"/>
      <c r="J455" s="67"/>
      <c r="K455" s="67"/>
      <c r="L455" s="67"/>
      <c r="M455" s="67"/>
    </row>
    <row r="456" spans="2:13" ht="16.5" thickTop="1" thickBot="1">
      <c r="B456" s="457" t="s">
        <v>1787</v>
      </c>
      <c r="C456" s="458"/>
      <c r="D456" s="459" t="s">
        <v>1660</v>
      </c>
      <c r="E456" s="460"/>
      <c r="F456" s="460"/>
      <c r="G456" s="460"/>
      <c r="H456" s="460"/>
      <c r="I456" s="461"/>
      <c r="J456" s="128"/>
      <c r="K456" s="68"/>
      <c r="L456" s="68"/>
      <c r="M456" s="69"/>
    </row>
    <row r="457" spans="2:13" ht="15.75" thickTop="1">
      <c r="B457" s="75" t="s">
        <v>1669</v>
      </c>
      <c r="C457" s="174">
        <v>15</v>
      </c>
      <c r="D457" s="173" t="s">
        <v>1654</v>
      </c>
      <c r="E457" s="174" t="s">
        <v>1655</v>
      </c>
      <c r="F457" s="174" t="s">
        <v>1656</v>
      </c>
      <c r="G457" s="174" t="s">
        <v>1658</v>
      </c>
      <c r="H457" s="174" t="s">
        <v>1657</v>
      </c>
      <c r="I457" s="175" t="s">
        <v>1659</v>
      </c>
      <c r="J457" s="129"/>
      <c r="K457" s="172"/>
      <c r="L457" s="172"/>
      <c r="M457" s="74"/>
    </row>
    <row r="458" spans="2:13">
      <c r="B458" s="75" t="s">
        <v>1762</v>
      </c>
      <c r="C458" s="95" t="s">
        <v>1747</v>
      </c>
      <c r="D458" s="96">
        <v>75</v>
      </c>
      <c r="E458" s="97">
        <v>125</v>
      </c>
      <c r="F458" s="97">
        <v>70</v>
      </c>
      <c r="G458" s="97">
        <v>125</v>
      </c>
      <c r="H458" s="97">
        <v>70</v>
      </c>
      <c r="I458" s="98">
        <v>115</v>
      </c>
      <c r="J458" s="129"/>
      <c r="K458" s="172"/>
      <c r="L458" s="172"/>
      <c r="M458" s="74"/>
    </row>
    <row r="459" spans="2:13">
      <c r="B459" s="75" t="s">
        <v>1667</v>
      </c>
      <c r="C459" s="95" t="s">
        <v>13</v>
      </c>
      <c r="D459" s="462" t="s">
        <v>1671</v>
      </c>
      <c r="E459" s="463"/>
      <c r="F459" s="463"/>
      <c r="G459" s="463"/>
      <c r="H459" s="463"/>
      <c r="I459" s="464"/>
      <c r="J459" s="129"/>
      <c r="K459" s="172"/>
      <c r="L459" s="172"/>
      <c r="M459" s="74"/>
    </row>
    <row r="460" spans="2:13">
      <c r="B460" s="75" t="s">
        <v>1668</v>
      </c>
      <c r="C460" s="95" t="s">
        <v>1725</v>
      </c>
      <c r="D460" s="465" t="s">
        <v>1663</v>
      </c>
      <c r="E460" s="466"/>
      <c r="F460" s="466"/>
      <c r="G460" s="466" t="s">
        <v>1664</v>
      </c>
      <c r="H460" s="466"/>
      <c r="I460" s="467"/>
      <c r="J460" s="129"/>
      <c r="K460" s="172"/>
      <c r="L460" s="172"/>
      <c r="M460" s="74"/>
    </row>
    <row r="461" spans="2:13">
      <c r="B461" s="75" t="s">
        <v>1672</v>
      </c>
      <c r="C461" s="95" t="s">
        <v>1499</v>
      </c>
      <c r="D461" s="72" t="s">
        <v>1665</v>
      </c>
      <c r="E461" s="172" t="s">
        <v>1374</v>
      </c>
      <c r="F461" s="172"/>
      <c r="G461" s="73" t="s">
        <v>1665</v>
      </c>
      <c r="H461" s="172" t="s">
        <v>1725</v>
      </c>
      <c r="I461" s="79"/>
      <c r="J461" s="129"/>
      <c r="K461" s="172"/>
      <c r="L461" s="172"/>
      <c r="M461" s="74"/>
    </row>
    <row r="462" spans="2:13">
      <c r="B462" s="75" t="s">
        <v>1661</v>
      </c>
      <c r="C462" s="95">
        <v>415.67</v>
      </c>
      <c r="D462" s="80" t="s">
        <v>1666</v>
      </c>
      <c r="E462" s="99">
        <v>72</v>
      </c>
      <c r="F462" s="77"/>
      <c r="G462" s="81" t="s">
        <v>1666</v>
      </c>
      <c r="H462" s="99" t="s">
        <v>1725</v>
      </c>
      <c r="I462" s="78"/>
      <c r="J462" s="129"/>
      <c r="K462" s="172"/>
      <c r="L462" s="172"/>
      <c r="M462" s="74"/>
    </row>
    <row r="463" spans="2:13">
      <c r="B463" s="75" t="s">
        <v>1662</v>
      </c>
      <c r="C463" s="95">
        <v>189.98</v>
      </c>
      <c r="D463" s="462" t="s">
        <v>1670</v>
      </c>
      <c r="E463" s="463"/>
      <c r="F463" s="463"/>
      <c r="G463" s="463"/>
      <c r="H463" s="463"/>
      <c r="I463" s="464"/>
      <c r="J463" s="129"/>
      <c r="K463" s="172"/>
      <c r="L463" s="172"/>
      <c r="M463" s="74"/>
    </row>
    <row r="464" spans="2:13">
      <c r="B464" s="75" t="s">
        <v>1730</v>
      </c>
      <c r="C464" s="95">
        <v>860.46</v>
      </c>
      <c r="D464" s="465" t="s">
        <v>1663</v>
      </c>
      <c r="E464" s="466"/>
      <c r="F464" s="466"/>
      <c r="G464" s="466" t="s">
        <v>1664</v>
      </c>
      <c r="H464" s="466"/>
      <c r="I464" s="467"/>
      <c r="J464" s="129"/>
      <c r="K464" s="172"/>
      <c r="L464" s="172"/>
      <c r="M464" s="74"/>
    </row>
    <row r="465" spans="2:13">
      <c r="B465" s="75" t="s">
        <v>1715</v>
      </c>
      <c r="C465" s="95">
        <v>1.1499999999999999</v>
      </c>
      <c r="D465" s="72" t="s">
        <v>1665</v>
      </c>
      <c r="E465" s="172" t="s">
        <v>13</v>
      </c>
      <c r="F465" s="172"/>
      <c r="G465" s="73" t="s">
        <v>1665</v>
      </c>
      <c r="H465" s="172" t="s">
        <v>1725</v>
      </c>
      <c r="I465" s="79"/>
      <c r="J465" s="129"/>
      <c r="K465" s="172"/>
      <c r="L465" s="172"/>
      <c r="M465" s="74"/>
    </row>
    <row r="466" spans="2:13">
      <c r="B466" s="75" t="s">
        <v>1716</v>
      </c>
      <c r="C466" s="95">
        <v>1.77</v>
      </c>
      <c r="D466" s="72" t="s">
        <v>1666</v>
      </c>
      <c r="E466" s="99">
        <v>90</v>
      </c>
      <c r="F466" s="77"/>
      <c r="G466" s="81" t="s">
        <v>1666</v>
      </c>
      <c r="H466" s="100" t="s">
        <v>1725</v>
      </c>
      <c r="I466" s="79"/>
      <c r="J466" s="129"/>
      <c r="K466" s="172"/>
      <c r="L466" s="172"/>
      <c r="M466" s="74"/>
    </row>
    <row r="467" spans="2:13">
      <c r="B467" s="468" t="s">
        <v>1673</v>
      </c>
      <c r="C467" s="463"/>
      <c r="D467" s="464"/>
      <c r="E467" s="462" t="s">
        <v>1674</v>
      </c>
      <c r="F467" s="463"/>
      <c r="G467" s="464"/>
      <c r="H467" s="462" t="s">
        <v>1675</v>
      </c>
      <c r="I467" s="463"/>
      <c r="J467" s="464"/>
      <c r="K467" s="462" t="s">
        <v>1703</v>
      </c>
      <c r="L467" s="463"/>
      <c r="M467" s="469"/>
    </row>
    <row r="468" spans="2:13">
      <c r="B468" s="82" t="s">
        <v>1676</v>
      </c>
      <c r="C468" s="174" t="s">
        <v>1677</v>
      </c>
      <c r="D468" s="175" t="s">
        <v>1678</v>
      </c>
      <c r="E468" s="173" t="s">
        <v>1676</v>
      </c>
      <c r="F468" s="174" t="s">
        <v>1677</v>
      </c>
      <c r="G468" s="175" t="s">
        <v>1678</v>
      </c>
      <c r="H468" s="173" t="s">
        <v>1696</v>
      </c>
      <c r="I468" s="174" t="s">
        <v>1733</v>
      </c>
      <c r="J468" s="175" t="s">
        <v>1734</v>
      </c>
      <c r="K468" s="173" t="s">
        <v>1704</v>
      </c>
      <c r="L468" s="174"/>
      <c r="M468" s="86" t="s">
        <v>1705</v>
      </c>
    </row>
    <row r="469" spans="2:13">
      <c r="B469" s="70" t="s">
        <v>1680</v>
      </c>
      <c r="C469" s="95" t="s">
        <v>1146</v>
      </c>
      <c r="D469" s="101">
        <v>102</v>
      </c>
      <c r="E469" s="171" t="s">
        <v>1680</v>
      </c>
      <c r="F469" s="103" t="s">
        <v>946</v>
      </c>
      <c r="G469" s="101">
        <v>68</v>
      </c>
      <c r="H469" s="171" t="s">
        <v>1697</v>
      </c>
      <c r="I469" s="95">
        <v>0</v>
      </c>
      <c r="J469" s="101">
        <v>20</v>
      </c>
      <c r="K469" s="171" t="s">
        <v>1706</v>
      </c>
      <c r="L469" s="172"/>
      <c r="M469" s="116">
        <v>25</v>
      </c>
    </row>
    <row r="470" spans="2:13">
      <c r="B470" s="70" t="s">
        <v>1681</v>
      </c>
      <c r="C470" s="95" t="s">
        <v>849</v>
      </c>
      <c r="D470" s="101">
        <v>75</v>
      </c>
      <c r="E470" s="171" t="s">
        <v>1681</v>
      </c>
      <c r="F470" s="95" t="s">
        <v>846</v>
      </c>
      <c r="G470" s="101">
        <v>102</v>
      </c>
      <c r="H470" s="171" t="s">
        <v>1698</v>
      </c>
      <c r="I470" s="95">
        <v>90</v>
      </c>
      <c r="J470" s="101">
        <v>30</v>
      </c>
      <c r="K470" s="171" t="s">
        <v>1737</v>
      </c>
      <c r="L470" s="172"/>
      <c r="M470" s="116">
        <v>0</v>
      </c>
    </row>
    <row r="471" spans="2:13">
      <c r="B471" s="70" t="s">
        <v>1682</v>
      </c>
      <c r="C471" s="95" t="s">
        <v>1724</v>
      </c>
      <c r="D471" s="101">
        <v>0</v>
      </c>
      <c r="E471" s="171" t="s">
        <v>1682</v>
      </c>
      <c r="F471" s="105" t="s">
        <v>1348</v>
      </c>
      <c r="G471" s="101">
        <v>60</v>
      </c>
      <c r="H471" s="171" t="s">
        <v>1699</v>
      </c>
      <c r="I471" s="95">
        <v>0</v>
      </c>
      <c r="J471" s="101">
        <v>20</v>
      </c>
      <c r="K471" s="76" t="s">
        <v>1708</v>
      </c>
      <c r="L471" s="77"/>
      <c r="M471" s="110">
        <v>0</v>
      </c>
    </row>
    <row r="472" spans="2:13">
      <c r="B472" s="70" t="s">
        <v>1683</v>
      </c>
      <c r="C472" s="118" t="s">
        <v>1789</v>
      </c>
      <c r="D472" s="101">
        <v>75</v>
      </c>
      <c r="E472" s="171" t="s">
        <v>1683</v>
      </c>
      <c r="F472" s="105" t="s">
        <v>1309</v>
      </c>
      <c r="G472" s="101">
        <v>95</v>
      </c>
      <c r="H472" s="171" t="s">
        <v>1700</v>
      </c>
      <c r="I472" s="95">
        <v>0</v>
      </c>
      <c r="J472" s="101">
        <v>10</v>
      </c>
      <c r="K472" s="462" t="s">
        <v>1709</v>
      </c>
      <c r="L472" s="463"/>
      <c r="M472" s="469"/>
    </row>
    <row r="473" spans="2:13">
      <c r="B473" s="70" t="s">
        <v>1684</v>
      </c>
      <c r="C473" s="95" t="s">
        <v>891</v>
      </c>
      <c r="D473" s="101">
        <v>80</v>
      </c>
      <c r="E473" s="171" t="s">
        <v>1684</v>
      </c>
      <c r="F473" s="95" t="s">
        <v>891</v>
      </c>
      <c r="G473" s="101">
        <v>80</v>
      </c>
      <c r="H473" s="172" t="s">
        <v>1726</v>
      </c>
      <c r="I473" s="95">
        <v>0</v>
      </c>
      <c r="J473" s="101">
        <v>0</v>
      </c>
      <c r="K473" s="470" t="s">
        <v>1710</v>
      </c>
      <c r="L473" s="471"/>
      <c r="M473" s="116">
        <v>0</v>
      </c>
    </row>
    <row r="474" spans="2:13">
      <c r="B474" s="70" t="s">
        <v>1685</v>
      </c>
      <c r="C474" s="95" t="s">
        <v>955</v>
      </c>
      <c r="D474" s="101">
        <v>75</v>
      </c>
      <c r="E474" s="171" t="s">
        <v>1685</v>
      </c>
      <c r="F474" s="95" t="s">
        <v>1724</v>
      </c>
      <c r="G474" s="101">
        <v>0</v>
      </c>
      <c r="H474" s="171" t="s">
        <v>1701</v>
      </c>
      <c r="I474" s="95">
        <v>100</v>
      </c>
      <c r="J474" s="101">
        <v>20</v>
      </c>
      <c r="K474" s="470" t="s">
        <v>1711</v>
      </c>
      <c r="L474" s="471"/>
      <c r="M474" s="116">
        <v>0</v>
      </c>
    </row>
    <row r="475" spans="2:13">
      <c r="B475" s="70" t="s">
        <v>1686</v>
      </c>
      <c r="C475" s="95" t="s">
        <v>1724</v>
      </c>
      <c r="D475" s="101">
        <v>0</v>
      </c>
      <c r="E475" s="171" t="s">
        <v>1686</v>
      </c>
      <c r="F475" s="95" t="s">
        <v>1724</v>
      </c>
      <c r="G475" s="101">
        <v>0</v>
      </c>
      <c r="H475" s="171" t="s">
        <v>1687</v>
      </c>
      <c r="I475" s="95">
        <v>85</v>
      </c>
      <c r="J475" s="101">
        <v>0</v>
      </c>
      <c r="K475" s="470" t="s">
        <v>1712</v>
      </c>
      <c r="L475" s="471"/>
      <c r="M475" s="116">
        <v>100</v>
      </c>
    </row>
    <row r="476" spans="2:13">
      <c r="B476" s="70" t="s">
        <v>1687</v>
      </c>
      <c r="C476" s="95" t="s">
        <v>1724</v>
      </c>
      <c r="D476" s="101">
        <v>0</v>
      </c>
      <c r="E476" s="171" t="s">
        <v>1687</v>
      </c>
      <c r="F476" s="95" t="s">
        <v>1724</v>
      </c>
      <c r="G476" s="101">
        <v>0</v>
      </c>
      <c r="H476" s="171" t="s">
        <v>1702</v>
      </c>
      <c r="I476" s="109">
        <v>0</v>
      </c>
      <c r="J476" s="115">
        <v>0</v>
      </c>
      <c r="K476" s="96"/>
      <c r="L476" s="109"/>
      <c r="M476" s="110"/>
    </row>
    <row r="477" spans="2:13">
      <c r="B477" s="70" t="s">
        <v>1688</v>
      </c>
      <c r="C477" s="95" t="s">
        <v>1724</v>
      </c>
      <c r="D477" s="101">
        <v>0</v>
      </c>
      <c r="E477" s="171" t="s">
        <v>1688</v>
      </c>
      <c r="F477" s="95" t="s">
        <v>1724</v>
      </c>
      <c r="G477" s="101">
        <v>0</v>
      </c>
      <c r="H477" s="472" t="s">
        <v>1714</v>
      </c>
      <c r="I477" s="473"/>
      <c r="J477" s="90" t="s">
        <v>1713</v>
      </c>
      <c r="K477" s="106">
        <v>80</v>
      </c>
      <c r="L477" s="91" t="s">
        <v>1707</v>
      </c>
      <c r="M477" s="107">
        <v>295</v>
      </c>
    </row>
    <row r="478" spans="2:13">
      <c r="B478" s="70" t="s">
        <v>1689</v>
      </c>
      <c r="C478" s="95" t="s">
        <v>1724</v>
      </c>
      <c r="D478" s="101">
        <v>0</v>
      </c>
      <c r="E478" s="171" t="s">
        <v>1689</v>
      </c>
      <c r="F478" s="95" t="s">
        <v>1724</v>
      </c>
      <c r="G478" s="101">
        <v>0</v>
      </c>
      <c r="H478" s="172"/>
      <c r="I478" s="172"/>
      <c r="J478" s="172"/>
      <c r="K478" s="172"/>
      <c r="L478" s="172"/>
      <c r="M478" s="74"/>
    </row>
    <row r="479" spans="2:13">
      <c r="B479" s="70" t="s">
        <v>1690</v>
      </c>
      <c r="C479" s="95" t="s">
        <v>1725</v>
      </c>
      <c r="D479" s="101" t="s">
        <v>1725</v>
      </c>
      <c r="E479" s="171" t="s">
        <v>1690</v>
      </c>
      <c r="F479" s="95" t="s">
        <v>1725</v>
      </c>
      <c r="G479" s="101" t="s">
        <v>1725</v>
      </c>
      <c r="H479" s="172"/>
      <c r="I479" s="172"/>
      <c r="J479" s="172"/>
      <c r="K479" s="172"/>
      <c r="L479" s="172"/>
      <c r="M479" s="74"/>
    </row>
    <row r="480" spans="2:13">
      <c r="B480" s="70" t="s">
        <v>1691</v>
      </c>
      <c r="C480" s="95" t="s">
        <v>1335</v>
      </c>
      <c r="D480" s="101">
        <v>70</v>
      </c>
      <c r="E480" s="171" t="s">
        <v>1691</v>
      </c>
      <c r="F480" s="105" t="s">
        <v>1197</v>
      </c>
      <c r="G480" s="101">
        <v>75</v>
      </c>
      <c r="H480" s="172"/>
      <c r="I480" s="172"/>
      <c r="J480" s="172"/>
      <c r="K480" s="172"/>
      <c r="L480" s="172"/>
      <c r="M480" s="74"/>
    </row>
    <row r="481" spans="2:13">
      <c r="B481" s="70" t="s">
        <v>1692</v>
      </c>
      <c r="C481" s="95" t="s">
        <v>1724</v>
      </c>
      <c r="D481" s="101">
        <v>0</v>
      </c>
      <c r="E481" s="171" t="s">
        <v>1692</v>
      </c>
      <c r="F481" s="95" t="s">
        <v>1724</v>
      </c>
      <c r="G481" s="101">
        <v>0</v>
      </c>
      <c r="H481" s="172"/>
      <c r="I481" s="172"/>
      <c r="J481" s="172"/>
      <c r="K481" s="172"/>
      <c r="L481" s="172"/>
      <c r="M481" s="74"/>
    </row>
    <row r="482" spans="2:13">
      <c r="B482" s="70" t="s">
        <v>1693</v>
      </c>
      <c r="C482" s="95" t="s">
        <v>1724</v>
      </c>
      <c r="D482" s="101">
        <v>0</v>
      </c>
      <c r="E482" s="171" t="s">
        <v>1693</v>
      </c>
      <c r="F482" s="105" t="s">
        <v>1187</v>
      </c>
      <c r="G482" s="101">
        <v>80</v>
      </c>
      <c r="H482" s="95"/>
      <c r="I482" s="184" t="s">
        <v>1805</v>
      </c>
      <c r="J482" s="94"/>
      <c r="K482" s="172"/>
      <c r="L482" s="94" t="s">
        <v>1720</v>
      </c>
      <c r="M482" s="74"/>
    </row>
    <row r="483" spans="2:13">
      <c r="B483" s="70" t="s">
        <v>1694</v>
      </c>
      <c r="C483" s="95" t="s">
        <v>1724</v>
      </c>
      <c r="D483" s="101">
        <v>0</v>
      </c>
      <c r="E483" s="171" t="s">
        <v>1694</v>
      </c>
      <c r="F483" s="95" t="s">
        <v>1724</v>
      </c>
      <c r="G483" s="101">
        <v>0</v>
      </c>
      <c r="H483" s="172"/>
      <c r="I483" s="172"/>
      <c r="J483" s="172"/>
      <c r="K483" s="172"/>
      <c r="L483" s="172"/>
      <c r="M483" s="74"/>
    </row>
    <row r="484" spans="2:13">
      <c r="B484" s="70" t="s">
        <v>1679</v>
      </c>
      <c r="C484" s="95" t="s">
        <v>1083</v>
      </c>
      <c r="D484" s="101">
        <v>75</v>
      </c>
      <c r="E484" s="171" t="s">
        <v>1679</v>
      </c>
      <c r="F484" s="95" t="s">
        <v>1724</v>
      </c>
      <c r="G484" s="101">
        <v>0</v>
      </c>
      <c r="H484" s="172"/>
      <c r="I484" s="172"/>
      <c r="J484" s="172"/>
      <c r="K484" s="172"/>
      <c r="L484" s="172"/>
      <c r="M484" s="74"/>
    </row>
    <row r="485" spans="2:13">
      <c r="B485" s="70" t="s">
        <v>1695</v>
      </c>
      <c r="C485" s="95" t="s">
        <v>966</v>
      </c>
      <c r="D485" s="101">
        <v>75</v>
      </c>
      <c r="E485" s="171" t="s">
        <v>1695</v>
      </c>
      <c r="F485" s="95" t="s">
        <v>1724</v>
      </c>
      <c r="G485" s="101">
        <v>0</v>
      </c>
      <c r="H485" s="172"/>
      <c r="I485" s="172"/>
      <c r="J485" s="172"/>
      <c r="K485" s="172"/>
      <c r="L485" s="172"/>
      <c r="M485" s="74"/>
    </row>
    <row r="486" spans="2:13" ht="15.75" thickBot="1">
      <c r="B486" s="111" t="s">
        <v>1731</v>
      </c>
      <c r="C486" s="102"/>
      <c r="D486" s="117">
        <v>78</v>
      </c>
      <c r="E486" s="112" t="s">
        <v>1732</v>
      </c>
      <c r="F486" s="102"/>
      <c r="G486" s="117">
        <v>80</v>
      </c>
      <c r="H486" s="92"/>
      <c r="I486" s="92"/>
      <c r="J486" s="92"/>
      <c r="K486" s="92"/>
      <c r="L486" s="92"/>
      <c r="M486" s="93"/>
    </row>
    <row r="487" spans="2:13" ht="16.5" thickTop="1" thickBot="1">
      <c r="B487" s="113"/>
      <c r="C487" s="114"/>
      <c r="D487" s="151"/>
      <c r="E487" s="113"/>
      <c r="F487" s="114"/>
      <c r="G487" s="151"/>
      <c r="H487" s="67"/>
      <c r="I487" s="67"/>
      <c r="J487" s="67"/>
      <c r="K487" s="67"/>
      <c r="L487" s="67"/>
      <c r="M487" s="67"/>
    </row>
    <row r="488" spans="2:13" ht="16.5" thickTop="1" thickBot="1">
      <c r="B488" s="457" t="s">
        <v>1872</v>
      </c>
      <c r="C488" s="458"/>
      <c r="D488" s="459" t="s">
        <v>1660</v>
      </c>
      <c r="E488" s="460"/>
      <c r="F488" s="460"/>
      <c r="G488" s="460"/>
      <c r="H488" s="460"/>
      <c r="I488" s="461"/>
      <c r="J488" s="199"/>
      <c r="K488" s="68"/>
      <c r="L488" s="68"/>
      <c r="M488" s="69"/>
    </row>
    <row r="489" spans="2:13" ht="15.75" thickTop="1">
      <c r="B489" s="75" t="s">
        <v>1669</v>
      </c>
      <c r="C489" s="314">
        <v>8</v>
      </c>
      <c r="D489" s="313" t="s">
        <v>1654</v>
      </c>
      <c r="E489" s="314" t="s">
        <v>1655</v>
      </c>
      <c r="F489" s="314" t="s">
        <v>1656</v>
      </c>
      <c r="G489" s="314" t="s">
        <v>1658</v>
      </c>
      <c r="H489" s="314" t="s">
        <v>1657</v>
      </c>
      <c r="I489" s="315" t="s">
        <v>1659</v>
      </c>
      <c r="J489" s="200"/>
      <c r="K489" s="317"/>
      <c r="L489" s="317"/>
      <c r="M489" s="74"/>
    </row>
    <row r="490" spans="2:13">
      <c r="B490" s="75" t="s">
        <v>1762</v>
      </c>
      <c r="C490" s="95" t="s">
        <v>1767</v>
      </c>
      <c r="D490" s="96">
        <v>100</v>
      </c>
      <c r="E490" s="97">
        <v>50</v>
      </c>
      <c r="F490" s="97">
        <v>80</v>
      </c>
      <c r="G490" s="97">
        <v>50</v>
      </c>
      <c r="H490" s="97">
        <v>80</v>
      </c>
      <c r="I490" s="98">
        <v>50</v>
      </c>
      <c r="J490" s="200"/>
      <c r="K490" s="317"/>
      <c r="L490" s="317"/>
      <c r="M490" s="74"/>
    </row>
    <row r="491" spans="2:13">
      <c r="B491" s="75" t="s">
        <v>1667</v>
      </c>
      <c r="C491" s="95" t="s">
        <v>16</v>
      </c>
      <c r="D491" s="462" t="s">
        <v>1671</v>
      </c>
      <c r="E491" s="463"/>
      <c r="F491" s="463"/>
      <c r="G491" s="463"/>
      <c r="H491" s="463"/>
      <c r="I491" s="464"/>
      <c r="J491" s="200"/>
      <c r="K491" s="317"/>
      <c r="L491" s="317"/>
      <c r="M491" s="74"/>
    </row>
    <row r="492" spans="2:13">
      <c r="B492" s="75" t="s">
        <v>1668</v>
      </c>
      <c r="C492" s="95" t="s">
        <v>1725</v>
      </c>
      <c r="D492" s="465" t="s">
        <v>1663</v>
      </c>
      <c r="E492" s="466"/>
      <c r="F492" s="466"/>
      <c r="G492" s="466" t="s">
        <v>1664</v>
      </c>
      <c r="H492" s="466"/>
      <c r="I492" s="467"/>
      <c r="J492" s="200"/>
      <c r="K492" s="317"/>
      <c r="L492" s="317"/>
      <c r="M492" s="74"/>
    </row>
    <row r="493" spans="2:13">
      <c r="B493" s="75" t="s">
        <v>1672</v>
      </c>
      <c r="C493" s="105" t="s">
        <v>1471</v>
      </c>
      <c r="D493" s="72" t="s">
        <v>1665</v>
      </c>
      <c r="E493" s="317" t="s">
        <v>646</v>
      </c>
      <c r="F493" s="317"/>
      <c r="G493" s="73" t="s">
        <v>1665</v>
      </c>
      <c r="H493" s="317" t="s">
        <v>1725</v>
      </c>
      <c r="I493" s="79"/>
      <c r="J493" s="200"/>
      <c r="K493" s="317"/>
      <c r="L493" s="317"/>
      <c r="M493" s="74"/>
    </row>
    <row r="494" spans="2:13">
      <c r="B494" s="75" t="s">
        <v>1661</v>
      </c>
      <c r="C494" s="95">
        <v>230.94</v>
      </c>
      <c r="D494" s="80" t="s">
        <v>1666</v>
      </c>
      <c r="E494" s="99">
        <v>81</v>
      </c>
      <c r="F494" s="77"/>
      <c r="G494" s="81" t="s">
        <v>1666</v>
      </c>
      <c r="H494" s="99" t="s">
        <v>1725</v>
      </c>
      <c r="I494" s="78"/>
      <c r="J494" s="200"/>
      <c r="K494" s="317"/>
      <c r="L494" s="317"/>
      <c r="M494" s="74"/>
    </row>
    <row r="495" spans="2:13">
      <c r="B495" s="75" t="s">
        <v>1662</v>
      </c>
      <c r="C495" s="95">
        <v>312.93</v>
      </c>
      <c r="D495" s="462" t="s">
        <v>1670</v>
      </c>
      <c r="E495" s="463"/>
      <c r="F495" s="463"/>
      <c r="G495" s="463"/>
      <c r="H495" s="463"/>
      <c r="I495" s="464"/>
      <c r="J495" s="200"/>
      <c r="K495" s="317"/>
      <c r="L495" s="317"/>
      <c r="M495" s="74"/>
    </row>
    <row r="496" spans="2:13">
      <c r="B496" s="75" t="s">
        <v>1730</v>
      </c>
      <c r="C496" s="95">
        <v>298.77</v>
      </c>
      <c r="D496" s="465" t="s">
        <v>1663</v>
      </c>
      <c r="E496" s="466"/>
      <c r="F496" s="466"/>
      <c r="G496" s="466" t="s">
        <v>1664</v>
      </c>
      <c r="H496" s="466"/>
      <c r="I496" s="467"/>
      <c r="J496" s="200"/>
      <c r="K496" s="317"/>
      <c r="L496" s="317"/>
      <c r="M496" s="74"/>
    </row>
    <row r="497" spans="2:13">
      <c r="B497" s="75" t="s">
        <v>1715</v>
      </c>
      <c r="C497" s="95">
        <v>1.54</v>
      </c>
      <c r="D497" s="72" t="s">
        <v>1665</v>
      </c>
      <c r="E497" s="317" t="s">
        <v>1273</v>
      </c>
      <c r="F497" s="317"/>
      <c r="G497" s="73" t="s">
        <v>1665</v>
      </c>
      <c r="H497" s="317" t="s">
        <v>1725</v>
      </c>
      <c r="I497" s="79"/>
      <c r="J497" s="200"/>
      <c r="K497" s="317"/>
      <c r="L497" s="317"/>
      <c r="M497" s="74"/>
    </row>
    <row r="498" spans="2:13">
      <c r="B498" s="75" t="s">
        <v>1716</v>
      </c>
      <c r="C498" s="95">
        <v>0.77</v>
      </c>
      <c r="D498" s="72" t="s">
        <v>1666</v>
      </c>
      <c r="E498" s="99">
        <v>95</v>
      </c>
      <c r="F498" s="77"/>
      <c r="G498" s="81" t="s">
        <v>1666</v>
      </c>
      <c r="H498" s="100" t="s">
        <v>1725</v>
      </c>
      <c r="I498" s="79"/>
      <c r="J498" s="200"/>
      <c r="K498" s="317"/>
      <c r="L498" s="317"/>
      <c r="M498" s="74"/>
    </row>
    <row r="499" spans="2:13">
      <c r="B499" s="468" t="s">
        <v>1673</v>
      </c>
      <c r="C499" s="463"/>
      <c r="D499" s="464"/>
      <c r="E499" s="462" t="s">
        <v>1674</v>
      </c>
      <c r="F499" s="463"/>
      <c r="G499" s="464"/>
      <c r="H499" s="462" t="s">
        <v>1675</v>
      </c>
      <c r="I499" s="463"/>
      <c r="J499" s="464"/>
      <c r="K499" s="462" t="s">
        <v>1703</v>
      </c>
      <c r="L499" s="463"/>
      <c r="M499" s="469"/>
    </row>
    <row r="500" spans="2:13">
      <c r="B500" s="82" t="s">
        <v>1676</v>
      </c>
      <c r="C500" s="314" t="s">
        <v>1677</v>
      </c>
      <c r="D500" s="315" t="s">
        <v>1678</v>
      </c>
      <c r="E500" s="313" t="s">
        <v>1676</v>
      </c>
      <c r="F500" s="314" t="s">
        <v>1677</v>
      </c>
      <c r="G500" s="315" t="s">
        <v>1678</v>
      </c>
      <c r="H500" s="313" t="s">
        <v>1696</v>
      </c>
      <c r="I500" s="314" t="s">
        <v>1733</v>
      </c>
      <c r="J500" s="315" t="s">
        <v>1734</v>
      </c>
      <c r="K500" s="313" t="s">
        <v>1704</v>
      </c>
      <c r="L500" s="314"/>
      <c r="M500" s="86" t="s">
        <v>1705</v>
      </c>
    </row>
    <row r="501" spans="2:13">
      <c r="B501" s="70" t="s">
        <v>1680</v>
      </c>
      <c r="C501" s="95" t="s">
        <v>1146</v>
      </c>
      <c r="D501" s="101">
        <v>102</v>
      </c>
      <c r="E501" s="316" t="s">
        <v>1680</v>
      </c>
      <c r="F501" s="103" t="s">
        <v>946</v>
      </c>
      <c r="G501" s="101">
        <v>68</v>
      </c>
      <c r="H501" s="316" t="s">
        <v>1697</v>
      </c>
      <c r="I501" s="95">
        <v>0</v>
      </c>
      <c r="J501" s="101">
        <v>0</v>
      </c>
      <c r="K501" s="316" t="s">
        <v>1706</v>
      </c>
      <c r="L501" s="317"/>
      <c r="M501" s="116">
        <v>0</v>
      </c>
    </row>
    <row r="502" spans="2:13">
      <c r="B502" s="70" t="s">
        <v>1681</v>
      </c>
      <c r="C502" s="95" t="s">
        <v>1724</v>
      </c>
      <c r="D502" s="101">
        <v>0</v>
      </c>
      <c r="E502" s="316" t="s">
        <v>1681</v>
      </c>
      <c r="F502" s="95" t="s">
        <v>1724</v>
      </c>
      <c r="G502" s="101">
        <v>0</v>
      </c>
      <c r="H502" s="316" t="s">
        <v>1698</v>
      </c>
      <c r="I502" s="95">
        <v>90</v>
      </c>
      <c r="J502" s="101">
        <v>0</v>
      </c>
      <c r="K502" s="316" t="s">
        <v>1737</v>
      </c>
      <c r="L502" s="317"/>
      <c r="M502" s="116">
        <v>6</v>
      </c>
    </row>
    <row r="503" spans="2:13">
      <c r="B503" s="70" t="s">
        <v>1682</v>
      </c>
      <c r="C503" s="95" t="s">
        <v>1725</v>
      </c>
      <c r="D503" s="101" t="s">
        <v>1725</v>
      </c>
      <c r="E503" s="316" t="s">
        <v>1682</v>
      </c>
      <c r="F503" s="95" t="s">
        <v>1725</v>
      </c>
      <c r="G503" s="101" t="s">
        <v>1725</v>
      </c>
      <c r="H503" s="316" t="s">
        <v>1699</v>
      </c>
      <c r="I503" s="95">
        <v>0</v>
      </c>
      <c r="J503" s="101">
        <v>0</v>
      </c>
      <c r="K503" s="76" t="s">
        <v>1708</v>
      </c>
      <c r="L503" s="77"/>
      <c r="M503" s="110">
        <v>30</v>
      </c>
    </row>
    <row r="504" spans="2:13">
      <c r="B504" s="70" t="s">
        <v>1683</v>
      </c>
      <c r="C504" s="95" t="s">
        <v>1724</v>
      </c>
      <c r="D504" s="101">
        <v>0</v>
      </c>
      <c r="E504" s="316" t="s">
        <v>1683</v>
      </c>
      <c r="F504" s="95" t="s">
        <v>1724</v>
      </c>
      <c r="G504" s="101">
        <v>0</v>
      </c>
      <c r="H504" s="316" t="s">
        <v>1700</v>
      </c>
      <c r="I504" s="95">
        <v>0</v>
      </c>
      <c r="J504" s="101">
        <v>20</v>
      </c>
      <c r="K504" s="462" t="s">
        <v>1709</v>
      </c>
      <c r="L504" s="463"/>
      <c r="M504" s="469"/>
    </row>
    <row r="505" spans="2:13">
      <c r="B505" s="70" t="s">
        <v>1684</v>
      </c>
      <c r="C505" s="95" t="s">
        <v>1724</v>
      </c>
      <c r="D505" s="101">
        <v>0</v>
      </c>
      <c r="E505" s="316" t="s">
        <v>1684</v>
      </c>
      <c r="F505" s="95" t="s">
        <v>891</v>
      </c>
      <c r="G505" s="101">
        <v>80</v>
      </c>
      <c r="H505" s="317" t="s">
        <v>1726</v>
      </c>
      <c r="I505" s="95">
        <v>50</v>
      </c>
      <c r="J505" s="101">
        <v>0</v>
      </c>
      <c r="K505" s="470" t="s">
        <v>1710</v>
      </c>
      <c r="L505" s="471"/>
      <c r="M505" s="116">
        <v>0</v>
      </c>
    </row>
    <row r="506" spans="2:13">
      <c r="B506" s="70" t="s">
        <v>1685</v>
      </c>
      <c r="C506" s="95" t="s">
        <v>955</v>
      </c>
      <c r="D506" s="101">
        <v>75</v>
      </c>
      <c r="E506" s="316" t="s">
        <v>1685</v>
      </c>
      <c r="F506" s="95" t="s">
        <v>952</v>
      </c>
      <c r="G506" s="101">
        <v>95</v>
      </c>
      <c r="H506" s="316" t="s">
        <v>1701</v>
      </c>
      <c r="I506" s="95">
        <v>0</v>
      </c>
      <c r="J506" s="101">
        <v>0</v>
      </c>
      <c r="K506" s="470" t="s">
        <v>1711</v>
      </c>
      <c r="L506" s="471"/>
      <c r="M506" s="116">
        <v>0</v>
      </c>
    </row>
    <row r="507" spans="2:13">
      <c r="B507" s="70" t="s">
        <v>1686</v>
      </c>
      <c r="C507" s="105" t="s">
        <v>871</v>
      </c>
      <c r="D507" s="101">
        <v>150</v>
      </c>
      <c r="E507" s="316" t="s">
        <v>1686</v>
      </c>
      <c r="F507" s="103" t="s">
        <v>868</v>
      </c>
      <c r="G507" s="101">
        <v>84</v>
      </c>
      <c r="H507" s="316" t="s">
        <v>1687</v>
      </c>
      <c r="I507" s="95">
        <v>85</v>
      </c>
      <c r="J507" s="101">
        <v>0</v>
      </c>
      <c r="K507" s="470" t="s">
        <v>1712</v>
      </c>
      <c r="L507" s="471"/>
      <c r="M507" s="116">
        <v>0</v>
      </c>
    </row>
    <row r="508" spans="2:13">
      <c r="B508" s="70" t="s">
        <v>1687</v>
      </c>
      <c r="C508" s="95" t="s">
        <v>1724</v>
      </c>
      <c r="D508" s="101">
        <v>0</v>
      </c>
      <c r="E508" s="316" t="s">
        <v>1687</v>
      </c>
      <c r="F508" s="95" t="s">
        <v>1724</v>
      </c>
      <c r="G508" s="101">
        <v>0</v>
      </c>
      <c r="H508" s="316" t="s">
        <v>1702</v>
      </c>
      <c r="I508" s="109">
        <v>55</v>
      </c>
      <c r="J508" s="115">
        <v>0</v>
      </c>
      <c r="K508" s="96"/>
      <c r="L508" s="109"/>
      <c r="M508" s="110"/>
    </row>
    <row r="509" spans="2:13">
      <c r="B509" s="70" t="s">
        <v>1688</v>
      </c>
      <c r="C509" s="95" t="s">
        <v>776</v>
      </c>
      <c r="D509" s="101">
        <v>40</v>
      </c>
      <c r="E509" s="316" t="s">
        <v>1688</v>
      </c>
      <c r="F509" s="95" t="s">
        <v>1724</v>
      </c>
      <c r="G509" s="101">
        <v>0</v>
      </c>
      <c r="H509" s="472" t="s">
        <v>1714</v>
      </c>
      <c r="I509" s="473"/>
      <c r="J509" s="90" t="s">
        <v>1713</v>
      </c>
      <c r="K509" s="106">
        <v>20</v>
      </c>
      <c r="L509" s="91" t="s">
        <v>1707</v>
      </c>
      <c r="M509" s="107">
        <v>215</v>
      </c>
    </row>
    <row r="510" spans="2:13">
      <c r="B510" s="70" t="s">
        <v>1689</v>
      </c>
      <c r="C510" s="95" t="s">
        <v>1724</v>
      </c>
      <c r="D510" s="101">
        <v>0</v>
      </c>
      <c r="E510" s="316" t="s">
        <v>1689</v>
      </c>
      <c r="F510" s="95" t="s">
        <v>1724</v>
      </c>
      <c r="G510" s="101">
        <v>0</v>
      </c>
      <c r="H510" s="317"/>
      <c r="I510" s="317"/>
      <c r="J510" s="317"/>
      <c r="K510" s="317"/>
      <c r="L510" s="317"/>
      <c r="M510" s="74"/>
    </row>
    <row r="511" spans="2:13">
      <c r="B511" s="70" t="s">
        <v>1690</v>
      </c>
      <c r="C511" s="95" t="s">
        <v>1724</v>
      </c>
      <c r="D511" s="101">
        <v>0</v>
      </c>
      <c r="E511" s="316" t="s">
        <v>1690</v>
      </c>
      <c r="F511" s="103" t="s">
        <v>884</v>
      </c>
      <c r="G511" s="101">
        <v>24</v>
      </c>
      <c r="H511" s="317"/>
      <c r="I511" s="317"/>
      <c r="J511" s="317"/>
      <c r="K511" s="317"/>
      <c r="L511" s="317"/>
      <c r="M511" s="74"/>
    </row>
    <row r="512" spans="2:13">
      <c r="B512" s="70" t="s">
        <v>1691</v>
      </c>
      <c r="C512" s="95" t="s">
        <v>1724</v>
      </c>
      <c r="D512" s="101">
        <v>0</v>
      </c>
      <c r="E512" s="316" t="s">
        <v>1691</v>
      </c>
      <c r="F512" s="95" t="s">
        <v>1724</v>
      </c>
      <c r="G512" s="101">
        <v>0</v>
      </c>
      <c r="H512" s="317"/>
      <c r="I512" s="317"/>
      <c r="J512" s="317"/>
      <c r="K512" s="317"/>
      <c r="L512" s="317"/>
      <c r="M512" s="74"/>
    </row>
    <row r="513" spans="2:13">
      <c r="B513" s="70" t="s">
        <v>1692</v>
      </c>
      <c r="C513" s="95" t="s">
        <v>1164</v>
      </c>
      <c r="D513" s="101">
        <v>49</v>
      </c>
      <c r="E513" s="316" t="s">
        <v>1692</v>
      </c>
      <c r="F513" s="95" t="s">
        <v>1724</v>
      </c>
      <c r="G513" s="101">
        <v>0</v>
      </c>
      <c r="H513" s="317"/>
      <c r="I513" s="317"/>
      <c r="J513" s="317"/>
      <c r="K513" s="317"/>
      <c r="L513" s="317"/>
      <c r="M513" s="74"/>
    </row>
    <row r="514" spans="2:13">
      <c r="B514" s="70" t="s">
        <v>1693</v>
      </c>
      <c r="C514" s="95" t="s">
        <v>1724</v>
      </c>
      <c r="D514" s="101">
        <v>0</v>
      </c>
      <c r="E514" s="316" t="s">
        <v>1693</v>
      </c>
      <c r="F514" s="95" t="s">
        <v>1724</v>
      </c>
      <c r="G514" s="101">
        <v>0</v>
      </c>
      <c r="H514" s="95" t="s">
        <v>1718</v>
      </c>
      <c r="I514" s="317"/>
      <c r="J514" s="94" t="s">
        <v>1719</v>
      </c>
      <c r="K514" s="317"/>
      <c r="L514" s="94" t="s">
        <v>1720</v>
      </c>
      <c r="M514" s="74"/>
    </row>
    <row r="515" spans="2:13">
      <c r="B515" s="70" t="s">
        <v>1694</v>
      </c>
      <c r="C515" s="95" t="s">
        <v>1724</v>
      </c>
      <c r="D515" s="101">
        <v>0</v>
      </c>
      <c r="E515" s="316" t="s">
        <v>1694</v>
      </c>
      <c r="F515" s="95" t="s">
        <v>1724</v>
      </c>
      <c r="G515" s="101">
        <v>0</v>
      </c>
      <c r="H515" s="317"/>
      <c r="I515" s="317"/>
      <c r="J515" s="317"/>
      <c r="K515" s="317"/>
      <c r="L515" s="317"/>
      <c r="M515" s="74"/>
    </row>
    <row r="516" spans="2:13">
      <c r="B516" s="70" t="s">
        <v>1679</v>
      </c>
      <c r="C516" s="95" t="s">
        <v>865</v>
      </c>
      <c r="D516" s="101">
        <v>66</v>
      </c>
      <c r="E516" s="316" t="s">
        <v>1679</v>
      </c>
      <c r="F516" s="95" t="s">
        <v>1724</v>
      </c>
      <c r="G516" s="101">
        <v>0</v>
      </c>
      <c r="H516" s="317"/>
      <c r="I516" s="317"/>
      <c r="J516" s="317"/>
      <c r="K516" s="317"/>
      <c r="L516" s="317"/>
      <c r="M516" s="74"/>
    </row>
    <row r="517" spans="2:13">
      <c r="B517" s="70" t="s">
        <v>1695</v>
      </c>
      <c r="C517" s="95" t="s">
        <v>966</v>
      </c>
      <c r="D517" s="101">
        <v>75</v>
      </c>
      <c r="E517" s="316" t="s">
        <v>1695</v>
      </c>
      <c r="F517" s="95" t="s">
        <v>1724</v>
      </c>
      <c r="G517" s="101">
        <v>0</v>
      </c>
      <c r="H517" s="317"/>
      <c r="I517" s="317"/>
      <c r="J517" s="317"/>
      <c r="K517" s="317"/>
      <c r="L517" s="317"/>
      <c r="M517" s="74"/>
    </row>
    <row r="518" spans="2:13" ht="15.75" thickBot="1">
      <c r="B518" s="111" t="s">
        <v>1731</v>
      </c>
      <c r="C518" s="102"/>
      <c r="D518" s="117">
        <v>80</v>
      </c>
      <c r="E518" s="112" t="s">
        <v>1732</v>
      </c>
      <c r="F518" s="102"/>
      <c r="G518" s="117">
        <v>70</v>
      </c>
      <c r="H518" s="92"/>
      <c r="I518" s="92"/>
      <c r="J518" s="92"/>
      <c r="K518" s="92"/>
      <c r="L518" s="92"/>
      <c r="M518" s="93"/>
    </row>
    <row r="519" spans="2:13" ht="15.75" thickTop="1">
      <c r="B519" s="113"/>
      <c r="C519" s="114"/>
      <c r="D519" s="151"/>
      <c r="E519" s="113"/>
      <c r="F519" s="114"/>
      <c r="G519" s="151"/>
      <c r="H519" s="67"/>
      <c r="I519" s="67"/>
      <c r="J519" s="67"/>
      <c r="K519" s="67"/>
      <c r="L519" s="67"/>
      <c r="M519" s="67"/>
    </row>
    <row r="520" spans="2:13">
      <c r="B520" s="113"/>
      <c r="C520" s="114"/>
      <c r="D520" s="151"/>
      <c r="E520" s="113"/>
      <c r="F520" s="114"/>
      <c r="G520" s="151"/>
      <c r="H520" s="67"/>
      <c r="I520" s="67"/>
      <c r="J520" s="67"/>
      <c r="K520" s="67"/>
      <c r="L520" s="67"/>
      <c r="M520" s="67"/>
    </row>
    <row r="521" spans="2:13" ht="15.75" thickBot="1">
      <c r="B521" s="113"/>
      <c r="C521" s="114"/>
      <c r="D521" s="151"/>
      <c r="E521" s="113"/>
      <c r="F521" s="114"/>
      <c r="G521" s="151"/>
      <c r="H521" s="67"/>
      <c r="I521" s="67"/>
      <c r="J521" s="67"/>
      <c r="K521" s="67"/>
      <c r="L521" s="67"/>
      <c r="M521" s="67"/>
    </row>
    <row r="522" spans="2:13" ht="16.5" thickTop="1" thickBot="1">
      <c r="B522" s="457" t="s">
        <v>1874</v>
      </c>
      <c r="C522" s="458"/>
      <c r="D522" s="459" t="s">
        <v>1660</v>
      </c>
      <c r="E522" s="460"/>
      <c r="F522" s="460"/>
      <c r="G522" s="460"/>
      <c r="H522" s="460"/>
      <c r="I522" s="461"/>
      <c r="J522" s="199"/>
      <c r="K522" s="68"/>
      <c r="L522" s="68"/>
      <c r="M522" s="69"/>
    </row>
    <row r="523" spans="2:13" ht="15.75" thickTop="1">
      <c r="B523" s="75" t="s">
        <v>1669</v>
      </c>
      <c r="C523" s="314">
        <v>10</v>
      </c>
      <c r="D523" s="313" t="s">
        <v>1654</v>
      </c>
      <c r="E523" s="314" t="s">
        <v>1655</v>
      </c>
      <c r="F523" s="314" t="s">
        <v>1656</v>
      </c>
      <c r="G523" s="314" t="s">
        <v>1658</v>
      </c>
      <c r="H523" s="314" t="s">
        <v>1657</v>
      </c>
      <c r="I523" s="315" t="s">
        <v>1659</v>
      </c>
      <c r="J523" s="200"/>
      <c r="K523" s="317"/>
      <c r="L523" s="317"/>
      <c r="M523" s="74"/>
    </row>
    <row r="524" spans="2:13">
      <c r="B524" s="75" t="s">
        <v>1762</v>
      </c>
      <c r="C524" s="95" t="s">
        <v>1767</v>
      </c>
      <c r="D524" s="96">
        <v>79</v>
      </c>
      <c r="E524" s="97">
        <v>83</v>
      </c>
      <c r="F524" s="97">
        <v>100</v>
      </c>
      <c r="G524" s="97">
        <v>85</v>
      </c>
      <c r="H524" s="97">
        <v>105</v>
      </c>
      <c r="I524" s="98">
        <v>78</v>
      </c>
      <c r="J524" s="200"/>
      <c r="K524" s="317"/>
      <c r="L524" s="317"/>
      <c r="M524" s="74"/>
    </row>
    <row r="525" spans="2:13">
      <c r="B525" s="75" t="s">
        <v>1667</v>
      </c>
      <c r="C525" s="95" t="s">
        <v>16</v>
      </c>
      <c r="D525" s="462" t="s">
        <v>1671</v>
      </c>
      <c r="E525" s="463"/>
      <c r="F525" s="463"/>
      <c r="G525" s="463"/>
      <c r="H525" s="463"/>
      <c r="I525" s="464"/>
      <c r="J525" s="200"/>
      <c r="K525" s="317"/>
      <c r="L525" s="317"/>
      <c r="M525" s="74"/>
    </row>
    <row r="526" spans="2:13">
      <c r="B526" s="75" t="s">
        <v>1668</v>
      </c>
      <c r="C526" s="95" t="s">
        <v>1725</v>
      </c>
      <c r="D526" s="465" t="s">
        <v>1663</v>
      </c>
      <c r="E526" s="466"/>
      <c r="F526" s="466"/>
      <c r="G526" s="466" t="s">
        <v>1664</v>
      </c>
      <c r="H526" s="466"/>
      <c r="I526" s="467"/>
      <c r="J526" s="200"/>
      <c r="K526" s="317"/>
      <c r="L526" s="317"/>
      <c r="M526" s="74"/>
    </row>
    <row r="527" spans="2:13">
      <c r="B527" s="75" t="s">
        <v>1672</v>
      </c>
      <c r="C527" s="95" t="s">
        <v>1626</v>
      </c>
      <c r="D527" s="72" t="s">
        <v>1665</v>
      </c>
      <c r="E527" s="317" t="s">
        <v>646</v>
      </c>
      <c r="F527" s="317"/>
      <c r="G527" s="73" t="s">
        <v>1665</v>
      </c>
      <c r="H527" s="317" t="s">
        <v>1725</v>
      </c>
      <c r="I527" s="79"/>
      <c r="J527" s="200"/>
      <c r="K527" s="317"/>
      <c r="L527" s="317"/>
      <c r="M527" s="74"/>
    </row>
    <row r="528" spans="2:13">
      <c r="B528" s="75" t="s">
        <v>1661</v>
      </c>
      <c r="C528" s="95">
        <v>399.78</v>
      </c>
      <c r="D528" s="80" t="s">
        <v>1666</v>
      </c>
      <c r="E528" s="99">
        <v>81</v>
      </c>
      <c r="F528" s="77"/>
      <c r="G528" s="81" t="s">
        <v>1666</v>
      </c>
      <c r="H528" s="99" t="s">
        <v>1725</v>
      </c>
      <c r="I528" s="78"/>
      <c r="J528" s="200"/>
      <c r="K528" s="317"/>
      <c r="L528" s="317"/>
      <c r="M528" s="74"/>
    </row>
    <row r="529" spans="2:13">
      <c r="B529" s="75" t="s">
        <v>1662</v>
      </c>
      <c r="C529" s="95">
        <v>317.63</v>
      </c>
      <c r="D529" s="462" t="s">
        <v>1670</v>
      </c>
      <c r="E529" s="463"/>
      <c r="F529" s="463"/>
      <c r="G529" s="463"/>
      <c r="H529" s="463"/>
      <c r="I529" s="464"/>
      <c r="J529" s="200"/>
      <c r="K529" s="317"/>
      <c r="L529" s="317"/>
      <c r="M529" s="74"/>
    </row>
    <row r="530" spans="2:13">
      <c r="B530" s="75" t="s">
        <v>1730</v>
      </c>
      <c r="C530" s="149">
        <v>284</v>
      </c>
      <c r="D530" s="465" t="s">
        <v>1663</v>
      </c>
      <c r="E530" s="466"/>
      <c r="F530" s="466"/>
      <c r="G530" s="466" t="s">
        <v>1664</v>
      </c>
      <c r="H530" s="466"/>
      <c r="I530" s="467"/>
      <c r="J530" s="200"/>
      <c r="K530" s="317"/>
      <c r="L530" s="317"/>
      <c r="M530" s="74"/>
    </row>
    <row r="531" spans="2:13">
      <c r="B531" s="75" t="s">
        <v>1715</v>
      </c>
      <c r="C531" s="95">
        <v>1.22</v>
      </c>
      <c r="D531" s="72" t="s">
        <v>1665</v>
      </c>
      <c r="E531" s="317" t="s">
        <v>1273</v>
      </c>
      <c r="F531" s="317"/>
      <c r="G531" s="73" t="s">
        <v>1665</v>
      </c>
      <c r="H531" s="317" t="s">
        <v>1725</v>
      </c>
      <c r="I531" s="79"/>
      <c r="J531" s="200"/>
      <c r="K531" s="317"/>
      <c r="L531" s="317"/>
      <c r="M531" s="74"/>
    </row>
    <row r="532" spans="2:13">
      <c r="B532" s="75" t="s">
        <v>1716</v>
      </c>
      <c r="C532" s="149">
        <v>1.2</v>
      </c>
      <c r="D532" s="72" t="s">
        <v>1666</v>
      </c>
      <c r="E532" s="99">
        <v>95</v>
      </c>
      <c r="F532" s="77"/>
      <c r="G532" s="81" t="s">
        <v>1666</v>
      </c>
      <c r="H532" s="100" t="s">
        <v>1725</v>
      </c>
      <c r="I532" s="79"/>
      <c r="J532" s="200"/>
      <c r="K532" s="317"/>
      <c r="L532" s="317"/>
      <c r="M532" s="74"/>
    </row>
    <row r="533" spans="2:13">
      <c r="B533" s="468" t="s">
        <v>1673</v>
      </c>
      <c r="C533" s="463"/>
      <c r="D533" s="464"/>
      <c r="E533" s="462" t="s">
        <v>1674</v>
      </c>
      <c r="F533" s="463"/>
      <c r="G533" s="464"/>
      <c r="H533" s="462" t="s">
        <v>1675</v>
      </c>
      <c r="I533" s="463"/>
      <c r="J533" s="464"/>
      <c r="K533" s="462" t="s">
        <v>1703</v>
      </c>
      <c r="L533" s="463"/>
      <c r="M533" s="469"/>
    </row>
    <row r="534" spans="2:13">
      <c r="B534" s="82" t="s">
        <v>1676</v>
      </c>
      <c r="C534" s="314" t="s">
        <v>1677</v>
      </c>
      <c r="D534" s="315" t="s">
        <v>1678</v>
      </c>
      <c r="E534" s="313" t="s">
        <v>1676</v>
      </c>
      <c r="F534" s="314" t="s">
        <v>1677</v>
      </c>
      <c r="G534" s="315" t="s">
        <v>1678</v>
      </c>
      <c r="H534" s="313" t="s">
        <v>1696</v>
      </c>
      <c r="I534" s="314" t="s">
        <v>1733</v>
      </c>
      <c r="J534" s="315" t="s">
        <v>1734</v>
      </c>
      <c r="K534" s="313" t="s">
        <v>1704</v>
      </c>
      <c r="L534" s="314"/>
      <c r="M534" s="86" t="s">
        <v>1705</v>
      </c>
    </row>
    <row r="535" spans="2:13">
      <c r="B535" s="70" t="s">
        <v>1680</v>
      </c>
      <c r="C535" s="95" t="s">
        <v>1146</v>
      </c>
      <c r="D535" s="101">
        <v>102</v>
      </c>
      <c r="E535" s="316" t="s">
        <v>1680</v>
      </c>
      <c r="F535" s="103" t="s">
        <v>946</v>
      </c>
      <c r="G535" s="101">
        <v>68</v>
      </c>
      <c r="H535" s="316" t="s">
        <v>1697</v>
      </c>
      <c r="I535" s="95">
        <v>0</v>
      </c>
      <c r="J535" s="101">
        <v>0</v>
      </c>
      <c r="K535" s="316" t="s">
        <v>1706</v>
      </c>
      <c r="L535" s="317"/>
      <c r="M535" s="116">
        <v>0</v>
      </c>
    </row>
    <row r="536" spans="2:13">
      <c r="B536" s="70" t="s">
        <v>1681</v>
      </c>
      <c r="C536" s="95" t="s">
        <v>1724</v>
      </c>
      <c r="D536" s="101">
        <v>0</v>
      </c>
      <c r="E536" s="316" t="s">
        <v>1681</v>
      </c>
      <c r="F536" s="95" t="s">
        <v>1724</v>
      </c>
      <c r="G536" s="101">
        <v>0</v>
      </c>
      <c r="H536" s="316" t="s">
        <v>1698</v>
      </c>
      <c r="I536" s="95">
        <v>90</v>
      </c>
      <c r="J536" s="101">
        <v>-65</v>
      </c>
      <c r="K536" s="316" t="s">
        <v>1737</v>
      </c>
      <c r="L536" s="317"/>
      <c r="M536" s="116">
        <v>6</v>
      </c>
    </row>
    <row r="537" spans="2:13">
      <c r="B537" s="70" t="s">
        <v>1682</v>
      </c>
      <c r="C537" s="95" t="s">
        <v>1725</v>
      </c>
      <c r="D537" s="101" t="s">
        <v>1725</v>
      </c>
      <c r="E537" s="316" t="s">
        <v>1682</v>
      </c>
      <c r="F537" s="95" t="s">
        <v>1725</v>
      </c>
      <c r="G537" s="101" t="s">
        <v>1725</v>
      </c>
      <c r="H537" s="316" t="s">
        <v>1699</v>
      </c>
      <c r="I537" s="95">
        <v>100</v>
      </c>
      <c r="J537" s="101">
        <v>50</v>
      </c>
      <c r="K537" s="76" t="s">
        <v>1708</v>
      </c>
      <c r="L537" s="77"/>
      <c r="M537" s="110">
        <v>0</v>
      </c>
    </row>
    <row r="538" spans="2:13">
      <c r="B538" s="70" t="s">
        <v>1683</v>
      </c>
      <c r="C538" s="95" t="s">
        <v>1724</v>
      </c>
      <c r="D538" s="101">
        <v>0</v>
      </c>
      <c r="E538" s="316" t="s">
        <v>1683</v>
      </c>
      <c r="F538" s="95" t="s">
        <v>1724</v>
      </c>
      <c r="G538" s="101">
        <v>0</v>
      </c>
      <c r="H538" s="316" t="s">
        <v>1700</v>
      </c>
      <c r="I538" s="95">
        <v>0</v>
      </c>
      <c r="J538" s="101">
        <v>10</v>
      </c>
      <c r="K538" s="462" t="s">
        <v>1709</v>
      </c>
      <c r="L538" s="463"/>
      <c r="M538" s="469"/>
    </row>
    <row r="539" spans="2:13">
      <c r="B539" s="70" t="s">
        <v>1684</v>
      </c>
      <c r="C539" s="95" t="s">
        <v>1724</v>
      </c>
      <c r="D539" s="101">
        <v>0</v>
      </c>
      <c r="E539" s="316" t="s">
        <v>1684</v>
      </c>
      <c r="F539" s="95" t="s">
        <v>1724</v>
      </c>
      <c r="G539" s="101">
        <v>0</v>
      </c>
      <c r="H539" s="317" t="s">
        <v>1726</v>
      </c>
      <c r="I539" s="95">
        <v>50</v>
      </c>
      <c r="J539" s="101">
        <v>0</v>
      </c>
      <c r="K539" s="470" t="s">
        <v>1710</v>
      </c>
      <c r="L539" s="471"/>
      <c r="M539" s="116">
        <v>0</v>
      </c>
    </row>
    <row r="540" spans="2:13">
      <c r="B540" s="70" t="s">
        <v>1685</v>
      </c>
      <c r="C540" s="95" t="s">
        <v>665</v>
      </c>
      <c r="D540" s="101">
        <v>90</v>
      </c>
      <c r="E540" s="316" t="s">
        <v>1685</v>
      </c>
      <c r="F540" s="95" t="s">
        <v>952</v>
      </c>
      <c r="G540" s="101">
        <v>95</v>
      </c>
      <c r="H540" s="316" t="s">
        <v>1701</v>
      </c>
      <c r="I540" s="95">
        <v>0</v>
      </c>
      <c r="J540" s="101">
        <v>0</v>
      </c>
      <c r="K540" s="470" t="s">
        <v>1711</v>
      </c>
      <c r="L540" s="471"/>
      <c r="M540" s="116">
        <v>0</v>
      </c>
    </row>
    <row r="541" spans="2:13">
      <c r="B541" s="70" t="s">
        <v>1686</v>
      </c>
      <c r="C541" s="105" t="s">
        <v>871</v>
      </c>
      <c r="D541" s="101">
        <v>150</v>
      </c>
      <c r="E541" s="316" t="s">
        <v>1686</v>
      </c>
      <c r="F541" s="103" t="s">
        <v>868</v>
      </c>
      <c r="G541" s="101">
        <v>84</v>
      </c>
      <c r="H541" s="316" t="s">
        <v>1687</v>
      </c>
      <c r="I541" s="95">
        <v>85</v>
      </c>
      <c r="J541" s="101">
        <v>0</v>
      </c>
      <c r="K541" s="470" t="s">
        <v>1712</v>
      </c>
      <c r="L541" s="471"/>
      <c r="M541" s="116">
        <v>0</v>
      </c>
    </row>
    <row r="542" spans="2:13">
      <c r="B542" s="70" t="s">
        <v>1687</v>
      </c>
      <c r="C542" s="95" t="s">
        <v>1724</v>
      </c>
      <c r="D542" s="101">
        <v>0</v>
      </c>
      <c r="E542" s="316" t="s">
        <v>1687</v>
      </c>
      <c r="F542" s="95" t="s">
        <v>1724</v>
      </c>
      <c r="G542" s="101">
        <v>0</v>
      </c>
      <c r="H542" s="316" t="s">
        <v>1702</v>
      </c>
      <c r="I542" s="109">
        <v>50</v>
      </c>
      <c r="J542" s="115">
        <v>0</v>
      </c>
      <c r="K542" s="96"/>
      <c r="L542" s="109"/>
      <c r="M542" s="110"/>
    </row>
    <row r="543" spans="2:13">
      <c r="B543" s="70" t="s">
        <v>1688</v>
      </c>
      <c r="C543" s="103" t="s">
        <v>813</v>
      </c>
      <c r="D543" s="101">
        <v>100</v>
      </c>
      <c r="E543" s="316" t="s">
        <v>1688</v>
      </c>
      <c r="F543" s="95" t="s">
        <v>1724</v>
      </c>
      <c r="G543" s="101">
        <v>0</v>
      </c>
      <c r="H543" s="472" t="s">
        <v>1714</v>
      </c>
      <c r="I543" s="473"/>
      <c r="J543" s="90" t="s">
        <v>1713</v>
      </c>
      <c r="K543" s="106">
        <v>30</v>
      </c>
      <c r="L543" s="91" t="s">
        <v>1707</v>
      </c>
      <c r="M543" s="107">
        <v>150</v>
      </c>
    </row>
    <row r="544" spans="2:13">
      <c r="B544" s="70" t="s">
        <v>1689</v>
      </c>
      <c r="C544" s="95" t="s">
        <v>1724</v>
      </c>
      <c r="D544" s="101">
        <v>0</v>
      </c>
      <c r="E544" s="316" t="s">
        <v>1689</v>
      </c>
      <c r="F544" s="95" t="s">
        <v>1724</v>
      </c>
      <c r="G544" s="101">
        <v>0</v>
      </c>
      <c r="H544" s="317"/>
      <c r="I544" s="317"/>
      <c r="J544" s="317"/>
      <c r="K544" s="317"/>
      <c r="L544" s="317"/>
      <c r="M544" s="74"/>
    </row>
    <row r="545" spans="2:13">
      <c r="B545" s="70" t="s">
        <v>1690</v>
      </c>
      <c r="C545" s="105" t="s">
        <v>1374</v>
      </c>
      <c r="D545" s="101">
        <v>72</v>
      </c>
      <c r="E545" s="316" t="s">
        <v>1690</v>
      </c>
      <c r="F545" s="103" t="s">
        <v>1039</v>
      </c>
      <c r="G545" s="101">
        <v>50</v>
      </c>
      <c r="H545" s="317"/>
      <c r="I545" s="317"/>
      <c r="J545" s="317"/>
      <c r="K545" s="317"/>
      <c r="L545" s="317"/>
      <c r="M545" s="74"/>
    </row>
    <row r="546" spans="2:13">
      <c r="B546" s="70" t="s">
        <v>1691</v>
      </c>
      <c r="C546" s="95" t="s">
        <v>1724</v>
      </c>
      <c r="D546" s="101">
        <v>0</v>
      </c>
      <c r="E546" s="316" t="s">
        <v>1691</v>
      </c>
      <c r="F546" s="105" t="s">
        <v>1197</v>
      </c>
      <c r="G546" s="101">
        <v>75</v>
      </c>
      <c r="H546" s="317"/>
      <c r="I546" s="317"/>
      <c r="J546" s="317"/>
      <c r="K546" s="317"/>
      <c r="L546" s="317"/>
      <c r="M546" s="74"/>
    </row>
    <row r="547" spans="2:13">
      <c r="B547" s="70" t="s">
        <v>1692</v>
      </c>
      <c r="C547" s="95" t="s">
        <v>1156</v>
      </c>
      <c r="D547" s="101">
        <v>68</v>
      </c>
      <c r="E547" s="316" t="s">
        <v>1692</v>
      </c>
      <c r="F547" s="95" t="s">
        <v>1724</v>
      </c>
      <c r="G547" s="101">
        <v>0</v>
      </c>
      <c r="H547" s="317"/>
      <c r="I547" s="317"/>
      <c r="J547" s="317"/>
      <c r="K547" s="317"/>
      <c r="L547" s="317"/>
      <c r="M547" s="74"/>
    </row>
    <row r="548" spans="2:13">
      <c r="B548" s="70" t="s">
        <v>1693</v>
      </c>
      <c r="C548" s="95" t="s">
        <v>1724</v>
      </c>
      <c r="D548" s="101">
        <v>0</v>
      </c>
      <c r="E548" s="316" t="s">
        <v>1693</v>
      </c>
      <c r="F548" s="95" t="s">
        <v>1724</v>
      </c>
      <c r="G548" s="101">
        <v>0</v>
      </c>
      <c r="H548" s="95" t="s">
        <v>1718</v>
      </c>
      <c r="I548" s="317"/>
      <c r="J548" s="94" t="s">
        <v>1719</v>
      </c>
      <c r="K548" s="317"/>
      <c r="L548" s="94" t="s">
        <v>1720</v>
      </c>
      <c r="M548" s="74"/>
    </row>
    <row r="549" spans="2:13">
      <c r="B549" s="70" t="s">
        <v>1694</v>
      </c>
      <c r="C549" s="95" t="s">
        <v>1076</v>
      </c>
      <c r="D549" s="101">
        <v>120</v>
      </c>
      <c r="E549" s="316" t="s">
        <v>1694</v>
      </c>
      <c r="F549" s="95" t="s">
        <v>1724</v>
      </c>
      <c r="G549" s="101">
        <v>0</v>
      </c>
      <c r="H549" s="317"/>
      <c r="I549" s="317"/>
      <c r="J549" s="317"/>
      <c r="K549" s="317"/>
      <c r="L549" s="317"/>
      <c r="M549" s="74"/>
    </row>
    <row r="550" spans="2:13">
      <c r="B550" s="70" t="s">
        <v>1679</v>
      </c>
      <c r="C550" s="95" t="s">
        <v>865</v>
      </c>
      <c r="D550" s="101">
        <v>66</v>
      </c>
      <c r="E550" s="316" t="s">
        <v>1679</v>
      </c>
      <c r="F550" s="95" t="s">
        <v>1724</v>
      </c>
      <c r="G550" s="101">
        <v>0</v>
      </c>
      <c r="H550" s="317"/>
      <c r="I550" s="317"/>
      <c r="J550" s="317"/>
      <c r="K550" s="317"/>
      <c r="L550" s="317"/>
      <c r="M550" s="74"/>
    </row>
    <row r="551" spans="2:13">
      <c r="B551" s="70" t="s">
        <v>1695</v>
      </c>
      <c r="C551" s="95" t="s">
        <v>966</v>
      </c>
      <c r="D551" s="101">
        <v>75</v>
      </c>
      <c r="E551" s="316" t="s">
        <v>1695</v>
      </c>
      <c r="F551" s="105" t="s">
        <v>862</v>
      </c>
      <c r="G551" s="101">
        <v>80</v>
      </c>
      <c r="H551" s="317"/>
      <c r="I551" s="317"/>
      <c r="J551" s="317"/>
      <c r="K551" s="317"/>
      <c r="L551" s="317"/>
      <c r="M551" s="74"/>
    </row>
    <row r="552" spans="2:13" ht="15.75" thickBot="1">
      <c r="B552" s="111" t="s">
        <v>1731</v>
      </c>
      <c r="C552" s="102"/>
      <c r="D552" s="117">
        <v>94</v>
      </c>
      <c r="E552" s="112" t="s">
        <v>1732</v>
      </c>
      <c r="F552" s="102"/>
      <c r="G552" s="117">
        <v>75</v>
      </c>
      <c r="H552" s="92"/>
      <c r="I552" s="92"/>
      <c r="J552" s="92"/>
      <c r="K552" s="92"/>
      <c r="L552" s="92"/>
      <c r="M552" s="93"/>
    </row>
    <row r="553" spans="2:13" ht="16.5" thickTop="1" thickBot="1">
      <c r="B553" s="113"/>
      <c r="C553" s="114"/>
      <c r="D553" s="151"/>
      <c r="E553" s="113"/>
      <c r="F553" s="114"/>
      <c r="G553" s="151"/>
      <c r="H553" s="67"/>
      <c r="I553" s="67"/>
      <c r="J553" s="67"/>
      <c r="K553" s="67"/>
      <c r="L553" s="67"/>
      <c r="M553" s="67"/>
    </row>
    <row r="554" spans="2:13" ht="16.5" thickTop="1" thickBot="1">
      <c r="B554" s="457" t="s">
        <v>1875</v>
      </c>
      <c r="C554" s="458"/>
      <c r="D554" s="459" t="s">
        <v>1660</v>
      </c>
      <c r="E554" s="460"/>
      <c r="F554" s="460"/>
      <c r="G554" s="460"/>
      <c r="H554" s="460"/>
      <c r="I554" s="461"/>
      <c r="J554" s="237"/>
      <c r="K554" s="68"/>
      <c r="L554" s="68"/>
      <c r="M554" s="69"/>
    </row>
    <row r="555" spans="2:13" ht="15.75" thickTop="1">
      <c r="B555" s="75" t="s">
        <v>1669</v>
      </c>
      <c r="C555" s="314">
        <v>14</v>
      </c>
      <c r="D555" s="313" t="s">
        <v>1654</v>
      </c>
      <c r="E555" s="314" t="s">
        <v>1655</v>
      </c>
      <c r="F555" s="314" t="s">
        <v>1656</v>
      </c>
      <c r="G555" s="314" t="s">
        <v>1658</v>
      </c>
      <c r="H555" s="314" t="s">
        <v>1657</v>
      </c>
      <c r="I555" s="315" t="s">
        <v>1659</v>
      </c>
      <c r="J555" s="238"/>
      <c r="K555" s="317"/>
      <c r="L555" s="317"/>
      <c r="M555" s="74"/>
    </row>
    <row r="556" spans="2:13">
      <c r="B556" s="75" t="s">
        <v>1762</v>
      </c>
      <c r="C556" s="95" t="s">
        <v>1767</v>
      </c>
      <c r="D556" s="96">
        <v>80</v>
      </c>
      <c r="E556" s="97">
        <v>120</v>
      </c>
      <c r="F556" s="97">
        <v>70</v>
      </c>
      <c r="G556" s="97">
        <v>110</v>
      </c>
      <c r="H556" s="97">
        <v>70</v>
      </c>
      <c r="I556" s="98">
        <v>80</v>
      </c>
      <c r="J556" s="238"/>
      <c r="K556" s="317"/>
      <c r="L556" s="317"/>
      <c r="M556" s="74"/>
    </row>
    <row r="557" spans="2:13">
      <c r="B557" s="75" t="s">
        <v>1667</v>
      </c>
      <c r="C557" s="95" t="s">
        <v>5</v>
      </c>
      <c r="D557" s="462" t="s">
        <v>1671</v>
      </c>
      <c r="E557" s="463"/>
      <c r="F557" s="463"/>
      <c r="G557" s="463"/>
      <c r="H557" s="463"/>
      <c r="I557" s="464"/>
      <c r="J557" s="238"/>
      <c r="K557" s="317"/>
      <c r="L557" s="317"/>
      <c r="M557" s="74"/>
    </row>
    <row r="558" spans="2:13">
      <c r="B558" s="75" t="s">
        <v>1668</v>
      </c>
      <c r="C558" s="95" t="s">
        <v>4</v>
      </c>
      <c r="D558" s="465" t="s">
        <v>1663</v>
      </c>
      <c r="E558" s="466"/>
      <c r="F558" s="466"/>
      <c r="G558" s="466" t="s">
        <v>1664</v>
      </c>
      <c r="H558" s="466"/>
      <c r="I558" s="467"/>
      <c r="J558" s="238"/>
      <c r="K558" s="317"/>
      <c r="L558" s="317"/>
      <c r="M558" s="74"/>
    </row>
    <row r="559" spans="2:13">
      <c r="B559" s="75" t="s">
        <v>1672</v>
      </c>
      <c r="C559" s="95" t="s">
        <v>1422</v>
      </c>
      <c r="D559" s="72" t="s">
        <v>1665</v>
      </c>
      <c r="E559" s="317" t="s">
        <v>858</v>
      </c>
      <c r="F559" s="317"/>
      <c r="G559" s="73" t="s">
        <v>1665</v>
      </c>
      <c r="H559" s="317" t="s">
        <v>871</v>
      </c>
      <c r="I559" s="79"/>
      <c r="J559" s="246"/>
      <c r="K559" s="317"/>
      <c r="L559" s="317"/>
      <c r="M559" s="74"/>
    </row>
    <row r="560" spans="2:13">
      <c r="B560" s="75" t="s">
        <v>1661</v>
      </c>
      <c r="C560" s="119">
        <v>988.16</v>
      </c>
      <c r="D560" s="80" t="s">
        <v>1666</v>
      </c>
      <c r="E560" s="99">
        <v>120</v>
      </c>
      <c r="F560" s="77"/>
      <c r="G560" s="81" t="s">
        <v>1666</v>
      </c>
      <c r="H560" s="99">
        <v>150</v>
      </c>
      <c r="I560" s="78"/>
      <c r="J560" s="193"/>
      <c r="K560" s="317"/>
      <c r="L560" s="317"/>
      <c r="M560" s="74"/>
    </row>
    <row r="561" spans="2:13">
      <c r="B561" s="75" t="s">
        <v>1662</v>
      </c>
      <c r="C561" s="95">
        <v>241.08</v>
      </c>
      <c r="D561" s="462" t="s">
        <v>1670</v>
      </c>
      <c r="E561" s="463"/>
      <c r="F561" s="463"/>
      <c r="G561" s="463"/>
      <c r="H561" s="463"/>
      <c r="I561" s="464"/>
      <c r="J561" s="193"/>
      <c r="K561" s="317"/>
      <c r="L561" s="317"/>
      <c r="M561" s="74"/>
    </row>
    <row r="562" spans="2:13">
      <c r="B562" s="75" t="s">
        <v>1730</v>
      </c>
      <c r="C562" s="95">
        <v>189.04</v>
      </c>
      <c r="D562" s="465" t="s">
        <v>1663</v>
      </c>
      <c r="E562" s="466"/>
      <c r="F562" s="466"/>
      <c r="G562" s="466" t="s">
        <v>1664</v>
      </c>
      <c r="H562" s="466"/>
      <c r="I562" s="467"/>
      <c r="J562" s="193"/>
      <c r="K562" s="317"/>
      <c r="L562" s="317"/>
      <c r="M562" s="74"/>
    </row>
    <row r="563" spans="2:13">
      <c r="B563" s="75" t="s">
        <v>1715</v>
      </c>
      <c r="C563" s="95">
        <v>1.23</v>
      </c>
      <c r="D563" s="72" t="s">
        <v>1665</v>
      </c>
      <c r="E563" s="317" t="s">
        <v>1079</v>
      </c>
      <c r="F563" s="317"/>
      <c r="G563" s="73" t="s">
        <v>1665</v>
      </c>
      <c r="H563" s="317" t="s">
        <v>868</v>
      </c>
      <c r="I563" s="79"/>
      <c r="J563" s="193"/>
      <c r="K563" s="317"/>
      <c r="L563" s="317"/>
      <c r="M563" s="74"/>
    </row>
    <row r="564" spans="2:13">
      <c r="B564" s="75" t="s">
        <v>1716</v>
      </c>
      <c r="C564" s="95">
        <v>1.23</v>
      </c>
      <c r="D564" s="72" t="s">
        <v>1666</v>
      </c>
      <c r="E564" s="99">
        <v>126</v>
      </c>
      <c r="F564" s="77"/>
      <c r="G564" s="81" t="s">
        <v>1666</v>
      </c>
      <c r="H564" s="100">
        <v>84</v>
      </c>
      <c r="I564" s="79"/>
      <c r="J564" s="193"/>
      <c r="K564" s="317"/>
      <c r="L564" s="317"/>
      <c r="M564" s="74"/>
    </row>
    <row r="565" spans="2:13">
      <c r="B565" s="468" t="s">
        <v>1673</v>
      </c>
      <c r="C565" s="463"/>
      <c r="D565" s="464"/>
      <c r="E565" s="462" t="s">
        <v>1674</v>
      </c>
      <c r="F565" s="463"/>
      <c r="G565" s="464"/>
      <c r="H565" s="462" t="s">
        <v>1675</v>
      </c>
      <c r="I565" s="463"/>
      <c r="J565" s="464"/>
      <c r="K565" s="462" t="s">
        <v>1703</v>
      </c>
      <c r="L565" s="463"/>
      <c r="M565" s="469"/>
    </row>
    <row r="566" spans="2:13">
      <c r="B566" s="82" t="s">
        <v>1676</v>
      </c>
      <c r="C566" s="314" t="s">
        <v>1677</v>
      </c>
      <c r="D566" s="315" t="s">
        <v>1678</v>
      </c>
      <c r="E566" s="313" t="s">
        <v>1676</v>
      </c>
      <c r="F566" s="314" t="s">
        <v>1677</v>
      </c>
      <c r="G566" s="315" t="s">
        <v>1678</v>
      </c>
      <c r="H566" s="313" t="s">
        <v>1696</v>
      </c>
      <c r="I566" s="314" t="s">
        <v>1733</v>
      </c>
      <c r="J566" s="315" t="s">
        <v>1734</v>
      </c>
      <c r="K566" s="313" t="s">
        <v>1704</v>
      </c>
      <c r="L566" s="314"/>
      <c r="M566" s="86" t="s">
        <v>1705</v>
      </c>
    </row>
    <row r="567" spans="2:13">
      <c r="B567" s="70" t="s">
        <v>1680</v>
      </c>
      <c r="C567" s="95" t="s">
        <v>1146</v>
      </c>
      <c r="D567" s="101">
        <v>102</v>
      </c>
      <c r="E567" s="316" t="s">
        <v>1680</v>
      </c>
      <c r="F567" s="103" t="s">
        <v>946</v>
      </c>
      <c r="G567" s="101">
        <v>68</v>
      </c>
      <c r="H567" s="316" t="s">
        <v>1697</v>
      </c>
      <c r="I567" s="95">
        <v>75</v>
      </c>
      <c r="J567" s="101">
        <v>10</v>
      </c>
      <c r="K567" s="316" t="s">
        <v>1706</v>
      </c>
      <c r="L567" s="317"/>
      <c r="M567" s="116">
        <v>0</v>
      </c>
    </row>
    <row r="568" spans="2:13">
      <c r="B568" s="70" t="s">
        <v>1681</v>
      </c>
      <c r="C568" s="95" t="s">
        <v>1725</v>
      </c>
      <c r="D568" s="101" t="s">
        <v>1725</v>
      </c>
      <c r="E568" s="316" t="s">
        <v>1681</v>
      </c>
      <c r="F568" s="95" t="s">
        <v>1725</v>
      </c>
      <c r="G568" s="101" t="s">
        <v>1725</v>
      </c>
      <c r="H568" s="316" t="s">
        <v>1698</v>
      </c>
      <c r="I568" s="95">
        <v>90</v>
      </c>
      <c r="J568" s="101">
        <v>0</v>
      </c>
      <c r="K568" s="316" t="s">
        <v>1737</v>
      </c>
      <c r="L568" s="317"/>
      <c r="M568" s="116">
        <v>0</v>
      </c>
    </row>
    <row r="569" spans="2:13">
      <c r="B569" s="70" t="s">
        <v>1682</v>
      </c>
      <c r="C569" s="95" t="s">
        <v>1724</v>
      </c>
      <c r="D569" s="101">
        <v>0</v>
      </c>
      <c r="E569" s="316" t="s">
        <v>1682</v>
      </c>
      <c r="F569" s="95" t="s">
        <v>1724</v>
      </c>
      <c r="G569" s="101">
        <v>0</v>
      </c>
      <c r="H569" s="316" t="s">
        <v>1699</v>
      </c>
      <c r="I569" s="95">
        <v>0</v>
      </c>
      <c r="J569" s="101">
        <v>0</v>
      </c>
      <c r="K569" s="76" t="s">
        <v>1708</v>
      </c>
      <c r="L569" s="77"/>
      <c r="M569" s="110">
        <v>0</v>
      </c>
    </row>
    <row r="570" spans="2:13">
      <c r="B570" s="70" t="s">
        <v>1683</v>
      </c>
      <c r="C570" s="118" t="s">
        <v>1789</v>
      </c>
      <c r="D570" s="101">
        <v>75</v>
      </c>
      <c r="E570" s="316" t="s">
        <v>1683</v>
      </c>
      <c r="F570" s="95" t="s">
        <v>1724</v>
      </c>
      <c r="G570" s="101">
        <v>0</v>
      </c>
      <c r="H570" s="316" t="s">
        <v>1700</v>
      </c>
      <c r="I570" s="95">
        <v>0</v>
      </c>
      <c r="J570" s="101">
        <v>0</v>
      </c>
      <c r="K570" s="462" t="s">
        <v>1709</v>
      </c>
      <c r="L570" s="463"/>
      <c r="M570" s="469"/>
    </row>
    <row r="571" spans="2:13">
      <c r="B571" s="70" t="s">
        <v>1684</v>
      </c>
      <c r="C571" s="95" t="s">
        <v>1724</v>
      </c>
      <c r="D571" s="101">
        <v>0</v>
      </c>
      <c r="E571" s="316" t="s">
        <v>1684</v>
      </c>
      <c r="F571" s="103" t="s">
        <v>1786</v>
      </c>
      <c r="G571" s="101">
        <v>60</v>
      </c>
      <c r="H571" s="317" t="s">
        <v>1726</v>
      </c>
      <c r="I571" s="95">
        <v>50</v>
      </c>
      <c r="J571" s="101">
        <v>0</v>
      </c>
      <c r="K571" s="470" t="s">
        <v>1710</v>
      </c>
      <c r="L571" s="471"/>
      <c r="M571" s="116">
        <v>0</v>
      </c>
    </row>
    <row r="572" spans="2:13">
      <c r="B572" s="70" t="s">
        <v>1685</v>
      </c>
      <c r="C572" s="95" t="s">
        <v>1724</v>
      </c>
      <c r="D572" s="101">
        <v>0</v>
      </c>
      <c r="E572" s="316" t="s">
        <v>1685</v>
      </c>
      <c r="F572" s="95" t="s">
        <v>1724</v>
      </c>
      <c r="G572" s="101">
        <v>0</v>
      </c>
      <c r="H572" s="316" t="s">
        <v>1701</v>
      </c>
      <c r="I572" s="95">
        <v>0</v>
      </c>
      <c r="J572" s="101">
        <v>10</v>
      </c>
      <c r="K572" s="470" t="s">
        <v>1711</v>
      </c>
      <c r="L572" s="471"/>
      <c r="M572" s="116">
        <v>0</v>
      </c>
    </row>
    <row r="573" spans="2:13">
      <c r="B573" s="70" t="s">
        <v>1686</v>
      </c>
      <c r="C573" s="95" t="s">
        <v>1725</v>
      </c>
      <c r="D573" s="101" t="s">
        <v>1725</v>
      </c>
      <c r="E573" s="316" t="s">
        <v>1686</v>
      </c>
      <c r="F573" s="95" t="s">
        <v>1725</v>
      </c>
      <c r="G573" s="101" t="s">
        <v>1725</v>
      </c>
      <c r="H573" s="316" t="s">
        <v>1687</v>
      </c>
      <c r="I573" s="95">
        <v>85</v>
      </c>
      <c r="J573" s="101">
        <v>30</v>
      </c>
      <c r="K573" s="470" t="s">
        <v>1712</v>
      </c>
      <c r="L573" s="471"/>
      <c r="M573" s="116">
        <v>0</v>
      </c>
    </row>
    <row r="574" spans="2:13">
      <c r="B574" s="70" t="s">
        <v>1687</v>
      </c>
      <c r="C574" s="95" t="s">
        <v>1097</v>
      </c>
      <c r="D574" s="101">
        <v>80</v>
      </c>
      <c r="E574" s="316" t="s">
        <v>1687</v>
      </c>
      <c r="F574" s="95" t="s">
        <v>1724</v>
      </c>
      <c r="G574" s="101">
        <v>0</v>
      </c>
      <c r="H574" s="316" t="s">
        <v>1702</v>
      </c>
      <c r="I574" s="109">
        <v>0</v>
      </c>
      <c r="J574" s="115">
        <v>0</v>
      </c>
      <c r="K574" s="96"/>
      <c r="L574" s="109"/>
      <c r="M574" s="110"/>
    </row>
    <row r="575" spans="2:13">
      <c r="B575" s="70" t="s">
        <v>1688</v>
      </c>
      <c r="C575" s="103" t="s">
        <v>813</v>
      </c>
      <c r="D575" s="101">
        <v>100</v>
      </c>
      <c r="E575" s="316" t="s">
        <v>1688</v>
      </c>
      <c r="F575" s="95" t="s">
        <v>1724</v>
      </c>
      <c r="G575" s="101">
        <v>0</v>
      </c>
      <c r="H575" s="472" t="s">
        <v>1714</v>
      </c>
      <c r="I575" s="473"/>
      <c r="J575" s="90" t="s">
        <v>1713</v>
      </c>
      <c r="K575" s="106">
        <v>-90</v>
      </c>
      <c r="L575" s="91" t="s">
        <v>1707</v>
      </c>
      <c r="M575" s="107">
        <v>140</v>
      </c>
    </row>
    <row r="576" spans="2:13">
      <c r="B576" s="70" t="s">
        <v>1689</v>
      </c>
      <c r="C576" s="95" t="s">
        <v>697</v>
      </c>
      <c r="D576" s="101">
        <v>120</v>
      </c>
      <c r="E576" s="316" t="s">
        <v>1689</v>
      </c>
      <c r="F576" s="95" t="s">
        <v>1724</v>
      </c>
      <c r="G576" s="101">
        <v>0</v>
      </c>
      <c r="H576" s="317"/>
      <c r="I576" s="317"/>
      <c r="J576" s="317"/>
      <c r="K576" s="317"/>
      <c r="L576" s="317"/>
      <c r="M576" s="74"/>
    </row>
    <row r="577" spans="2:13">
      <c r="B577" s="70" t="s">
        <v>1690</v>
      </c>
      <c r="C577" s="95" t="s">
        <v>1724</v>
      </c>
      <c r="D577" s="101">
        <v>0</v>
      </c>
      <c r="E577" s="316" t="s">
        <v>1690</v>
      </c>
      <c r="F577" s="95" t="s">
        <v>1724</v>
      </c>
      <c r="G577" s="101">
        <v>0</v>
      </c>
      <c r="H577" s="317"/>
      <c r="I577" s="317"/>
      <c r="J577" s="317"/>
      <c r="K577" s="317"/>
      <c r="L577" s="317"/>
      <c r="M577" s="74"/>
    </row>
    <row r="578" spans="2:13">
      <c r="B578" s="70" t="s">
        <v>1691</v>
      </c>
      <c r="C578" s="103" t="s">
        <v>881</v>
      </c>
      <c r="D578" s="101">
        <v>51</v>
      </c>
      <c r="E578" s="316" t="s">
        <v>1691</v>
      </c>
      <c r="F578" s="95" t="s">
        <v>1724</v>
      </c>
      <c r="G578" s="101">
        <v>0</v>
      </c>
      <c r="H578" s="317"/>
      <c r="I578" s="317"/>
      <c r="J578" s="317"/>
      <c r="K578" s="317"/>
      <c r="L578" s="317"/>
      <c r="M578" s="74"/>
    </row>
    <row r="579" spans="2:13">
      <c r="B579" s="70" t="s">
        <v>1692</v>
      </c>
      <c r="C579" s="103" t="s">
        <v>1254</v>
      </c>
      <c r="D579" s="101">
        <v>80</v>
      </c>
      <c r="E579" s="316" t="s">
        <v>1692</v>
      </c>
      <c r="F579" s="95" t="s">
        <v>1724</v>
      </c>
      <c r="G579" s="101">
        <v>0</v>
      </c>
      <c r="H579" s="317"/>
      <c r="I579" s="317"/>
      <c r="J579" s="317"/>
      <c r="K579" s="317"/>
      <c r="L579" s="317"/>
      <c r="M579" s="74"/>
    </row>
    <row r="580" spans="2:13">
      <c r="B580" s="70" t="s">
        <v>1693</v>
      </c>
      <c r="C580" s="105" t="s">
        <v>1189</v>
      </c>
      <c r="D580" s="101">
        <v>70</v>
      </c>
      <c r="E580" s="316" t="s">
        <v>1693</v>
      </c>
      <c r="F580" s="95" t="s">
        <v>1724</v>
      </c>
      <c r="G580" s="101">
        <v>0</v>
      </c>
      <c r="H580" s="95" t="s">
        <v>1718</v>
      </c>
      <c r="I580" s="317"/>
      <c r="J580" s="94" t="s">
        <v>1719</v>
      </c>
      <c r="K580" s="317"/>
      <c r="L580" s="94" t="s">
        <v>1720</v>
      </c>
      <c r="M580" s="74"/>
    </row>
    <row r="581" spans="2:13">
      <c r="B581" s="70" t="s">
        <v>1694</v>
      </c>
      <c r="C581" s="95" t="s">
        <v>1724</v>
      </c>
      <c r="D581" s="101">
        <v>0</v>
      </c>
      <c r="E581" s="316" t="s">
        <v>1694</v>
      </c>
      <c r="F581" s="95" t="s">
        <v>1724</v>
      </c>
      <c r="G581" s="101">
        <v>0</v>
      </c>
      <c r="H581" s="317"/>
      <c r="I581" s="317"/>
      <c r="J581" s="317"/>
      <c r="K581" s="317"/>
      <c r="L581" s="317"/>
      <c r="M581" s="74"/>
    </row>
    <row r="582" spans="2:13">
      <c r="B582" s="70" t="s">
        <v>1679</v>
      </c>
      <c r="C582" s="103" t="s">
        <v>1068</v>
      </c>
      <c r="D582" s="101">
        <v>70</v>
      </c>
      <c r="E582" s="316" t="s">
        <v>1679</v>
      </c>
      <c r="F582" s="95" t="s">
        <v>1724</v>
      </c>
      <c r="G582" s="101">
        <v>0</v>
      </c>
      <c r="H582" s="317"/>
      <c r="I582" s="317"/>
      <c r="J582" s="317"/>
      <c r="K582" s="317"/>
      <c r="L582" s="317"/>
      <c r="M582" s="74"/>
    </row>
    <row r="583" spans="2:13">
      <c r="B583" s="70" t="s">
        <v>1695</v>
      </c>
      <c r="C583" s="95" t="s">
        <v>1724</v>
      </c>
      <c r="D583" s="101">
        <v>0</v>
      </c>
      <c r="E583" s="316" t="s">
        <v>1695</v>
      </c>
      <c r="F583" s="95" t="s">
        <v>1724</v>
      </c>
      <c r="G583" s="101">
        <v>0</v>
      </c>
      <c r="H583" s="317"/>
      <c r="I583" s="317"/>
      <c r="J583" s="317"/>
      <c r="K583" s="317"/>
      <c r="L583" s="317"/>
      <c r="M583" s="74"/>
    </row>
    <row r="584" spans="2:13" ht="15.75" thickBot="1">
      <c r="B584" s="111" t="s">
        <v>1731</v>
      </c>
      <c r="C584" s="102"/>
      <c r="D584" s="117">
        <v>83</v>
      </c>
      <c r="E584" s="112" t="s">
        <v>1732</v>
      </c>
      <c r="F584" s="102"/>
      <c r="G584" s="117">
        <v>64</v>
      </c>
      <c r="H584" s="92"/>
      <c r="I584" s="92"/>
      <c r="J584" s="92"/>
      <c r="K584" s="92"/>
      <c r="L584" s="92"/>
      <c r="M584" s="93"/>
    </row>
    <row r="585" spans="2:13" ht="16.5" thickTop="1" thickBot="1">
      <c r="B585" s="113"/>
      <c r="C585" s="114"/>
      <c r="D585" s="151"/>
      <c r="E585" s="113"/>
      <c r="F585" s="114"/>
      <c r="G585" s="151"/>
      <c r="H585" s="67"/>
      <c r="I585" s="67"/>
      <c r="J585" s="67"/>
      <c r="K585" s="67"/>
      <c r="L585" s="67"/>
      <c r="M585" s="67"/>
    </row>
    <row r="586" spans="2:13" ht="16.5" thickTop="1" thickBot="1">
      <c r="B586" s="457" t="s">
        <v>1780</v>
      </c>
      <c r="C586" s="458"/>
      <c r="D586" s="459" t="s">
        <v>1660</v>
      </c>
      <c r="E586" s="460"/>
      <c r="F586" s="460"/>
      <c r="G586" s="460"/>
      <c r="H586" s="460"/>
      <c r="I586" s="461"/>
      <c r="J586" s="140"/>
      <c r="K586" s="68"/>
      <c r="L586" s="68"/>
      <c r="M586" s="69"/>
    </row>
    <row r="587" spans="2:13" ht="15.75" thickTop="1">
      <c r="B587" s="75" t="s">
        <v>1669</v>
      </c>
      <c r="C587" s="159">
        <v>25</v>
      </c>
      <c r="D587" s="158" t="s">
        <v>1654</v>
      </c>
      <c r="E587" s="159" t="s">
        <v>1655</v>
      </c>
      <c r="F587" s="159" t="s">
        <v>1656</v>
      </c>
      <c r="G587" s="159" t="s">
        <v>1658</v>
      </c>
      <c r="H587" s="159" t="s">
        <v>1657</v>
      </c>
      <c r="I587" s="160" t="s">
        <v>1659</v>
      </c>
      <c r="J587" s="141"/>
      <c r="K587" s="157"/>
      <c r="L587" s="157"/>
      <c r="M587" s="74"/>
    </row>
    <row r="588" spans="2:13">
      <c r="B588" s="75" t="s">
        <v>1762</v>
      </c>
      <c r="C588" s="95" t="s">
        <v>1747</v>
      </c>
      <c r="D588" s="96">
        <v>255</v>
      </c>
      <c r="E588" s="97">
        <v>10</v>
      </c>
      <c r="F588" s="97">
        <v>10</v>
      </c>
      <c r="G588" s="97">
        <v>75</v>
      </c>
      <c r="H588" s="97">
        <v>135</v>
      </c>
      <c r="I588" s="98">
        <v>55</v>
      </c>
      <c r="J588" s="141"/>
      <c r="K588" s="157"/>
      <c r="L588" s="157"/>
      <c r="M588" s="74"/>
    </row>
    <row r="589" spans="2:13">
      <c r="B589" s="75" t="s">
        <v>1667</v>
      </c>
      <c r="C589" s="95" t="s">
        <v>11</v>
      </c>
      <c r="D589" s="462" t="s">
        <v>1671</v>
      </c>
      <c r="E589" s="463"/>
      <c r="F589" s="463"/>
      <c r="G589" s="463"/>
      <c r="H589" s="463"/>
      <c r="I589" s="464"/>
      <c r="J589" s="141"/>
      <c r="K589" s="157"/>
      <c r="L589" s="157"/>
      <c r="M589" s="74"/>
    </row>
    <row r="590" spans="2:13">
      <c r="B590" s="75" t="s">
        <v>1668</v>
      </c>
      <c r="C590" s="95" t="s">
        <v>1725</v>
      </c>
      <c r="D590" s="465" t="s">
        <v>1663</v>
      </c>
      <c r="E590" s="466"/>
      <c r="F590" s="466"/>
      <c r="G590" s="466" t="s">
        <v>1664</v>
      </c>
      <c r="H590" s="466"/>
      <c r="I590" s="467"/>
      <c r="J590" s="141"/>
      <c r="K590" s="157"/>
      <c r="L590" s="157"/>
      <c r="M590" s="74"/>
    </row>
    <row r="591" spans="2:13">
      <c r="B591" s="75" t="s">
        <v>1672</v>
      </c>
      <c r="C591" s="105" t="s">
        <v>1523</v>
      </c>
      <c r="D591" s="72" t="s">
        <v>1665</v>
      </c>
      <c r="E591" s="157" t="s">
        <v>1146</v>
      </c>
      <c r="F591" s="157"/>
      <c r="G591" s="73" t="s">
        <v>1665</v>
      </c>
      <c r="H591" s="157" t="s">
        <v>1725</v>
      </c>
      <c r="I591" s="79"/>
      <c r="J591" s="141"/>
      <c r="K591" s="157"/>
      <c r="L591" s="157"/>
      <c r="M591" s="74"/>
    </row>
    <row r="592" spans="2:13">
      <c r="B592" s="75" t="s">
        <v>1661</v>
      </c>
      <c r="C592" s="95">
        <v>93.2</v>
      </c>
      <c r="D592" s="80" t="s">
        <v>1666</v>
      </c>
      <c r="E592" s="99">
        <v>102</v>
      </c>
      <c r="F592" s="77"/>
      <c r="G592" s="81" t="s">
        <v>1666</v>
      </c>
      <c r="H592" s="99" t="s">
        <v>1725</v>
      </c>
      <c r="I592" s="78"/>
      <c r="J592" s="141"/>
      <c r="K592" s="157"/>
      <c r="L592" s="157"/>
      <c r="M592" s="74"/>
    </row>
    <row r="593" spans="2:13">
      <c r="B593" s="75" t="s">
        <v>1662</v>
      </c>
      <c r="C593" s="95">
        <v>804.85</v>
      </c>
      <c r="D593" s="462" t="s">
        <v>1670</v>
      </c>
      <c r="E593" s="463"/>
      <c r="F593" s="463"/>
      <c r="G593" s="463"/>
      <c r="H593" s="463"/>
      <c r="I593" s="464"/>
      <c r="J593" s="141"/>
      <c r="K593" s="157"/>
      <c r="L593" s="157"/>
      <c r="M593" s="74"/>
    </row>
    <row r="594" spans="2:13">
      <c r="B594" s="75" t="s">
        <v>1730</v>
      </c>
      <c r="C594" s="119">
        <v>1614.68</v>
      </c>
      <c r="D594" s="465" t="s">
        <v>1663</v>
      </c>
      <c r="E594" s="466"/>
      <c r="F594" s="466"/>
      <c r="G594" s="466" t="s">
        <v>1664</v>
      </c>
      <c r="H594" s="466"/>
      <c r="I594" s="467"/>
      <c r="J594" s="141"/>
      <c r="K594" s="157"/>
      <c r="L594" s="157"/>
      <c r="M594" s="74"/>
    </row>
    <row r="595" spans="2:13">
      <c r="B595" s="75" t="s">
        <v>1715</v>
      </c>
      <c r="C595" s="95">
        <v>3.92</v>
      </c>
      <c r="D595" s="72" t="s">
        <v>1665</v>
      </c>
      <c r="E595" s="157" t="s">
        <v>946</v>
      </c>
      <c r="F595" s="157"/>
      <c r="G595" s="73" t="s">
        <v>1665</v>
      </c>
      <c r="H595" s="157" t="s">
        <v>1725</v>
      </c>
      <c r="I595" s="79"/>
      <c r="J595" s="141"/>
      <c r="K595" s="157"/>
      <c r="L595" s="157"/>
      <c r="M595" s="74"/>
    </row>
    <row r="596" spans="2:13">
      <c r="B596" s="75" t="s">
        <v>1716</v>
      </c>
      <c r="C596" s="95">
        <v>0.85</v>
      </c>
      <c r="D596" s="72" t="s">
        <v>1666</v>
      </c>
      <c r="E596" s="99">
        <v>68</v>
      </c>
      <c r="F596" s="77"/>
      <c r="G596" s="81" t="s">
        <v>1666</v>
      </c>
      <c r="H596" s="100" t="s">
        <v>1725</v>
      </c>
      <c r="I596" s="79"/>
      <c r="J596" s="141"/>
      <c r="K596" s="157"/>
      <c r="L596" s="157"/>
      <c r="M596" s="74"/>
    </row>
    <row r="597" spans="2:13">
      <c r="B597" s="468" t="s">
        <v>1673</v>
      </c>
      <c r="C597" s="463"/>
      <c r="D597" s="464"/>
      <c r="E597" s="462" t="s">
        <v>1674</v>
      </c>
      <c r="F597" s="463"/>
      <c r="G597" s="464"/>
      <c r="H597" s="462" t="s">
        <v>1675</v>
      </c>
      <c r="I597" s="463"/>
      <c r="J597" s="464"/>
      <c r="K597" s="462" t="s">
        <v>1703</v>
      </c>
      <c r="L597" s="463"/>
      <c r="M597" s="469"/>
    </row>
    <row r="598" spans="2:13">
      <c r="B598" s="82" t="s">
        <v>1676</v>
      </c>
      <c r="C598" s="159" t="s">
        <v>1677</v>
      </c>
      <c r="D598" s="160" t="s">
        <v>1678</v>
      </c>
      <c r="E598" s="158" t="s">
        <v>1676</v>
      </c>
      <c r="F598" s="159" t="s">
        <v>1677</v>
      </c>
      <c r="G598" s="160" t="s">
        <v>1678</v>
      </c>
      <c r="H598" s="158" t="s">
        <v>1696</v>
      </c>
      <c r="I598" s="159" t="s">
        <v>1733</v>
      </c>
      <c r="J598" s="160" t="s">
        <v>1734</v>
      </c>
      <c r="K598" s="158" t="s">
        <v>1704</v>
      </c>
      <c r="L598" s="159"/>
      <c r="M598" s="86" t="s">
        <v>1705</v>
      </c>
    </row>
    <row r="599" spans="2:13">
      <c r="B599" s="70" t="s">
        <v>1680</v>
      </c>
      <c r="C599" s="95" t="s">
        <v>1725</v>
      </c>
      <c r="D599" s="101" t="s">
        <v>1725</v>
      </c>
      <c r="E599" s="156" t="s">
        <v>1680</v>
      </c>
      <c r="F599" s="95" t="s">
        <v>1725</v>
      </c>
      <c r="G599" s="101" t="s">
        <v>1725</v>
      </c>
      <c r="H599" s="156" t="s">
        <v>1697</v>
      </c>
      <c r="I599" s="95">
        <v>0</v>
      </c>
      <c r="J599" s="101">
        <v>20</v>
      </c>
      <c r="K599" s="156" t="s">
        <v>1706</v>
      </c>
      <c r="L599" s="157"/>
      <c r="M599" s="116">
        <v>55</v>
      </c>
    </row>
    <row r="600" spans="2:13">
      <c r="B600" s="70" t="s">
        <v>1681</v>
      </c>
      <c r="C600" s="95" t="s">
        <v>849</v>
      </c>
      <c r="D600" s="101">
        <v>75</v>
      </c>
      <c r="E600" s="156" t="s">
        <v>1681</v>
      </c>
      <c r="F600" s="95" t="s">
        <v>846</v>
      </c>
      <c r="G600" s="101">
        <v>102</v>
      </c>
      <c r="H600" s="156" t="s">
        <v>1698</v>
      </c>
      <c r="I600" s="95">
        <v>90</v>
      </c>
      <c r="J600" s="101">
        <v>20</v>
      </c>
      <c r="K600" s="156" t="s">
        <v>1737</v>
      </c>
      <c r="L600" s="157"/>
      <c r="M600" s="116">
        <v>50</v>
      </c>
    </row>
    <row r="601" spans="2:13">
      <c r="B601" s="70" t="s">
        <v>1682</v>
      </c>
      <c r="C601" s="95" t="s">
        <v>1724</v>
      </c>
      <c r="D601" s="101">
        <v>0</v>
      </c>
      <c r="E601" s="156" t="s">
        <v>1682</v>
      </c>
      <c r="F601" s="105" t="s">
        <v>1348</v>
      </c>
      <c r="G601" s="101">
        <v>60</v>
      </c>
      <c r="H601" s="156" t="s">
        <v>1699</v>
      </c>
      <c r="I601" s="95">
        <v>0</v>
      </c>
      <c r="J601" s="101">
        <v>50</v>
      </c>
      <c r="K601" s="76" t="s">
        <v>1708</v>
      </c>
      <c r="L601" s="77"/>
      <c r="M601" s="110">
        <v>130</v>
      </c>
    </row>
    <row r="602" spans="2:13">
      <c r="B602" s="70" t="s">
        <v>1683</v>
      </c>
      <c r="C602" s="118" t="s">
        <v>1781</v>
      </c>
      <c r="D602" s="101">
        <v>75</v>
      </c>
      <c r="E602" s="156" t="s">
        <v>1683</v>
      </c>
      <c r="F602" s="105" t="s">
        <v>1309</v>
      </c>
      <c r="G602" s="101">
        <v>95</v>
      </c>
      <c r="H602" s="156" t="s">
        <v>1700</v>
      </c>
      <c r="I602" s="95">
        <v>0</v>
      </c>
      <c r="J602" s="101">
        <v>10</v>
      </c>
      <c r="K602" s="462" t="s">
        <v>1709</v>
      </c>
      <c r="L602" s="463"/>
      <c r="M602" s="469"/>
    </row>
    <row r="603" spans="2:13">
      <c r="B603" s="70" t="s">
        <v>1684</v>
      </c>
      <c r="C603" s="95" t="s">
        <v>1724</v>
      </c>
      <c r="D603" s="101">
        <v>0</v>
      </c>
      <c r="E603" s="156" t="s">
        <v>1684</v>
      </c>
      <c r="F603" s="95" t="s">
        <v>891</v>
      </c>
      <c r="G603" s="101">
        <v>80</v>
      </c>
      <c r="H603" s="157" t="s">
        <v>1726</v>
      </c>
      <c r="I603" s="95">
        <v>50</v>
      </c>
      <c r="J603" s="101">
        <v>0</v>
      </c>
      <c r="K603" s="470" t="s">
        <v>1710</v>
      </c>
      <c r="L603" s="471"/>
      <c r="M603" s="116">
        <v>0</v>
      </c>
    </row>
    <row r="604" spans="2:13">
      <c r="B604" s="70" t="s">
        <v>1685</v>
      </c>
      <c r="C604" s="95" t="s">
        <v>665</v>
      </c>
      <c r="D604" s="101">
        <v>90</v>
      </c>
      <c r="E604" s="156" t="s">
        <v>1685</v>
      </c>
      <c r="F604" s="95" t="s">
        <v>952</v>
      </c>
      <c r="G604" s="101">
        <v>95</v>
      </c>
      <c r="H604" s="156" t="s">
        <v>1701</v>
      </c>
      <c r="I604" s="95">
        <v>100</v>
      </c>
      <c r="J604" s="101">
        <v>20</v>
      </c>
      <c r="K604" s="470" t="s">
        <v>1711</v>
      </c>
      <c r="L604" s="471"/>
      <c r="M604" s="116">
        <v>0</v>
      </c>
    </row>
    <row r="605" spans="2:13">
      <c r="B605" s="70" t="s">
        <v>1686</v>
      </c>
      <c r="C605" s="105" t="s">
        <v>871</v>
      </c>
      <c r="D605" s="101">
        <v>150</v>
      </c>
      <c r="E605" s="156" t="s">
        <v>1686</v>
      </c>
      <c r="F605" s="103" t="s">
        <v>868</v>
      </c>
      <c r="G605" s="101">
        <v>84</v>
      </c>
      <c r="H605" s="156" t="s">
        <v>1687</v>
      </c>
      <c r="I605" s="95">
        <v>85</v>
      </c>
      <c r="J605" s="101">
        <v>0</v>
      </c>
      <c r="K605" s="470" t="s">
        <v>1712</v>
      </c>
      <c r="L605" s="471"/>
      <c r="M605" s="116">
        <v>100</v>
      </c>
    </row>
    <row r="606" spans="2:13">
      <c r="B606" s="70" t="s">
        <v>1687</v>
      </c>
      <c r="C606" s="95" t="s">
        <v>1724</v>
      </c>
      <c r="D606" s="101">
        <v>0</v>
      </c>
      <c r="E606" s="156" t="s">
        <v>1687</v>
      </c>
      <c r="F606" s="95" t="s">
        <v>1724</v>
      </c>
      <c r="G606" s="101">
        <v>0</v>
      </c>
      <c r="H606" s="156" t="s">
        <v>1702</v>
      </c>
      <c r="I606" s="109">
        <v>55</v>
      </c>
      <c r="J606" s="115">
        <v>0</v>
      </c>
      <c r="K606" s="96"/>
      <c r="L606" s="109"/>
      <c r="M606" s="110"/>
    </row>
    <row r="607" spans="2:13">
      <c r="B607" s="70" t="s">
        <v>1688</v>
      </c>
      <c r="C607" s="103" t="s">
        <v>813</v>
      </c>
      <c r="D607" s="101">
        <v>100</v>
      </c>
      <c r="E607" s="156" t="s">
        <v>1688</v>
      </c>
      <c r="F607" s="95" t="s">
        <v>1724</v>
      </c>
      <c r="G607" s="101">
        <v>0</v>
      </c>
      <c r="H607" s="472" t="s">
        <v>1714</v>
      </c>
      <c r="I607" s="473"/>
      <c r="J607" s="90" t="s">
        <v>1713</v>
      </c>
      <c r="K607" s="106">
        <v>40</v>
      </c>
      <c r="L607" s="91" t="s">
        <v>1707</v>
      </c>
      <c r="M607" s="107">
        <v>150</v>
      </c>
    </row>
    <row r="608" spans="2:13">
      <c r="B608" s="70" t="s">
        <v>1689</v>
      </c>
      <c r="C608" s="95" t="s">
        <v>1724</v>
      </c>
      <c r="D608" s="101">
        <v>0</v>
      </c>
      <c r="E608" s="156" t="s">
        <v>1689</v>
      </c>
      <c r="F608" s="95" t="s">
        <v>1724</v>
      </c>
      <c r="G608" s="101">
        <v>0</v>
      </c>
      <c r="H608" s="157"/>
      <c r="I608" s="157"/>
      <c r="J608" s="157"/>
      <c r="K608" s="157"/>
      <c r="L608" s="157"/>
      <c r="M608" s="74"/>
    </row>
    <row r="609" spans="2:13">
      <c r="B609" s="70" t="s">
        <v>1690</v>
      </c>
      <c r="C609" s="105" t="s">
        <v>1374</v>
      </c>
      <c r="D609" s="101">
        <v>72</v>
      </c>
      <c r="E609" s="156" t="s">
        <v>1690</v>
      </c>
      <c r="F609" s="95" t="s">
        <v>13</v>
      </c>
      <c r="G609" s="101">
        <v>90</v>
      </c>
      <c r="H609" s="157"/>
      <c r="I609" s="157"/>
      <c r="J609" s="157"/>
      <c r="K609" s="157"/>
      <c r="L609" s="157"/>
      <c r="M609" s="74"/>
    </row>
    <row r="610" spans="2:13">
      <c r="B610" s="70" t="s">
        <v>1691</v>
      </c>
      <c r="C610" s="95" t="s">
        <v>1724</v>
      </c>
      <c r="D610" s="101">
        <v>0</v>
      </c>
      <c r="E610" s="156" t="s">
        <v>1691</v>
      </c>
      <c r="F610" s="95" t="s">
        <v>1724</v>
      </c>
      <c r="G610" s="101">
        <v>0</v>
      </c>
      <c r="H610" s="95" t="s">
        <v>1725</v>
      </c>
      <c r="I610" s="157"/>
      <c r="J610" s="157"/>
      <c r="K610" s="157"/>
      <c r="L610" s="157"/>
      <c r="M610" s="74"/>
    </row>
    <row r="611" spans="2:13">
      <c r="B611" s="70" t="s">
        <v>1692</v>
      </c>
      <c r="C611" s="95" t="s">
        <v>1156</v>
      </c>
      <c r="D611" s="101">
        <v>68</v>
      </c>
      <c r="E611" s="156" t="s">
        <v>1692</v>
      </c>
      <c r="F611" s="95" t="s">
        <v>1724</v>
      </c>
      <c r="G611" s="101">
        <v>0</v>
      </c>
      <c r="H611" s="157"/>
      <c r="I611" s="157"/>
      <c r="J611" s="157"/>
      <c r="K611" s="157"/>
      <c r="L611" s="157"/>
      <c r="M611" s="74"/>
    </row>
    <row r="612" spans="2:13">
      <c r="B612" s="70" t="s">
        <v>1693</v>
      </c>
      <c r="C612" s="95" t="s">
        <v>1724</v>
      </c>
      <c r="D612" s="101">
        <v>0</v>
      </c>
      <c r="E612" s="156" t="s">
        <v>1693</v>
      </c>
      <c r="F612" s="105" t="s">
        <v>1187</v>
      </c>
      <c r="G612" s="101">
        <v>80</v>
      </c>
      <c r="H612" s="95" t="s">
        <v>1718</v>
      </c>
      <c r="I612" s="157"/>
      <c r="J612" s="94" t="s">
        <v>1719</v>
      </c>
      <c r="K612" s="157"/>
      <c r="L612" s="94" t="s">
        <v>1720</v>
      </c>
      <c r="M612" s="74"/>
    </row>
    <row r="613" spans="2:13">
      <c r="B613" s="70" t="s">
        <v>1694</v>
      </c>
      <c r="C613" s="95" t="s">
        <v>1724</v>
      </c>
      <c r="D613" s="101">
        <v>0</v>
      </c>
      <c r="E613" s="156" t="s">
        <v>1694</v>
      </c>
      <c r="F613" s="95" t="s">
        <v>1724</v>
      </c>
      <c r="G613" s="101">
        <v>0</v>
      </c>
      <c r="H613" s="157"/>
      <c r="I613" s="157"/>
      <c r="J613" s="157"/>
      <c r="K613" s="157"/>
      <c r="L613" s="157"/>
      <c r="M613" s="74"/>
    </row>
    <row r="614" spans="2:13">
      <c r="B614" s="70" t="s">
        <v>1679</v>
      </c>
      <c r="C614" s="95" t="s">
        <v>865</v>
      </c>
      <c r="D614" s="101">
        <v>66</v>
      </c>
      <c r="E614" s="156" t="s">
        <v>1679</v>
      </c>
      <c r="F614" s="95" t="s">
        <v>1724</v>
      </c>
      <c r="G614" s="101">
        <v>0</v>
      </c>
      <c r="H614" s="95" t="s">
        <v>1725</v>
      </c>
      <c r="I614" s="157"/>
      <c r="J614" s="157"/>
      <c r="K614" s="157"/>
      <c r="L614" s="157"/>
      <c r="M614" s="74"/>
    </row>
    <row r="615" spans="2:13">
      <c r="B615" s="70" t="s">
        <v>1695</v>
      </c>
      <c r="C615" s="95" t="s">
        <v>966</v>
      </c>
      <c r="D615" s="101">
        <v>75</v>
      </c>
      <c r="E615" s="156" t="s">
        <v>1695</v>
      </c>
      <c r="F615" s="95" t="s">
        <v>1724</v>
      </c>
      <c r="G615" s="101">
        <v>0</v>
      </c>
      <c r="H615" s="157"/>
      <c r="I615" s="157"/>
      <c r="J615" s="157"/>
      <c r="K615" s="157"/>
      <c r="L615" s="157"/>
      <c r="M615" s="74"/>
    </row>
    <row r="616" spans="2:13" ht="15.75" thickBot="1">
      <c r="B616" s="111" t="s">
        <v>1731</v>
      </c>
      <c r="C616" s="102"/>
      <c r="D616" s="117">
        <v>86</v>
      </c>
      <c r="E616" s="112" t="s">
        <v>1732</v>
      </c>
      <c r="F616" s="102"/>
      <c r="G616" s="117">
        <v>86</v>
      </c>
      <c r="H616" s="92"/>
      <c r="I616" s="92"/>
      <c r="J616" s="92"/>
      <c r="K616" s="92"/>
      <c r="L616" s="92"/>
      <c r="M616" s="93"/>
    </row>
    <row r="617" spans="2:13" ht="15.75" thickTop="1">
      <c r="B617" s="113"/>
      <c r="C617" s="114"/>
      <c r="D617" s="151"/>
      <c r="E617" s="113"/>
      <c r="F617" s="114"/>
      <c r="G617" s="151"/>
      <c r="H617" s="67"/>
      <c r="I617" s="67"/>
      <c r="J617" s="67"/>
      <c r="K617" s="67"/>
      <c r="L617" s="67"/>
      <c r="M617" s="67"/>
    </row>
    <row r="618" spans="2:13">
      <c r="B618" s="113"/>
      <c r="C618" s="114"/>
      <c r="D618" s="151"/>
      <c r="E618" s="113"/>
      <c r="F618" s="114"/>
      <c r="G618" s="151"/>
      <c r="H618" s="67"/>
      <c r="I618" s="67"/>
      <c r="J618" s="67"/>
      <c r="K618" s="67"/>
      <c r="L618" s="67"/>
      <c r="M618" s="67"/>
    </row>
    <row r="619" spans="2:13" ht="15.75" thickBot="1">
      <c r="B619" s="113"/>
      <c r="C619" s="114"/>
      <c r="D619" s="151"/>
      <c r="E619" s="113"/>
      <c r="F619" s="114"/>
      <c r="G619" s="151"/>
      <c r="H619" s="67"/>
      <c r="I619" s="67"/>
      <c r="J619" s="67"/>
      <c r="K619" s="67"/>
      <c r="L619" s="67"/>
      <c r="M619" s="67"/>
    </row>
    <row r="620" spans="2:13" ht="16.5" thickTop="1" thickBot="1">
      <c r="B620" s="457" t="s">
        <v>1790</v>
      </c>
      <c r="C620" s="458"/>
      <c r="D620" s="459" t="s">
        <v>1660</v>
      </c>
      <c r="E620" s="460"/>
      <c r="F620" s="460"/>
      <c r="G620" s="460"/>
      <c r="H620" s="460"/>
      <c r="I620" s="461"/>
      <c r="J620" s="121"/>
      <c r="K620" s="68"/>
      <c r="L620" s="68"/>
      <c r="M620" s="69"/>
    </row>
    <row r="621" spans="2:13" ht="15.75" thickTop="1">
      <c r="B621" s="75" t="s">
        <v>1669</v>
      </c>
      <c r="C621" s="174">
        <v>11</v>
      </c>
      <c r="D621" s="173" t="s">
        <v>1654</v>
      </c>
      <c r="E621" s="174" t="s">
        <v>1655</v>
      </c>
      <c r="F621" s="174" t="s">
        <v>1656</v>
      </c>
      <c r="G621" s="174" t="s">
        <v>1658</v>
      </c>
      <c r="H621" s="174" t="s">
        <v>1657</v>
      </c>
      <c r="I621" s="175" t="s">
        <v>1659</v>
      </c>
      <c r="J621" s="122"/>
      <c r="K621" s="172"/>
      <c r="L621" s="172"/>
      <c r="M621" s="74"/>
    </row>
    <row r="622" spans="2:13">
      <c r="B622" s="75" t="s">
        <v>1762</v>
      </c>
      <c r="C622" s="95" t="s">
        <v>1747</v>
      </c>
      <c r="D622" s="96">
        <v>60</v>
      </c>
      <c r="E622" s="97">
        <v>130</v>
      </c>
      <c r="F622" s="97">
        <v>80</v>
      </c>
      <c r="G622" s="97">
        <v>60</v>
      </c>
      <c r="H622" s="97">
        <v>60</v>
      </c>
      <c r="I622" s="98">
        <v>70</v>
      </c>
      <c r="J622" s="122"/>
      <c r="K622" s="172"/>
      <c r="L622" s="172"/>
      <c r="M622" s="74"/>
    </row>
    <row r="623" spans="2:13">
      <c r="B623" s="75" t="s">
        <v>1667</v>
      </c>
      <c r="C623" s="95" t="s">
        <v>8</v>
      </c>
      <c r="D623" s="462" t="s">
        <v>1671</v>
      </c>
      <c r="E623" s="463"/>
      <c r="F623" s="463"/>
      <c r="G623" s="463"/>
      <c r="H623" s="463"/>
      <c r="I623" s="464"/>
      <c r="J623" s="122"/>
      <c r="K623" s="172"/>
      <c r="L623" s="172"/>
      <c r="M623" s="74"/>
    </row>
    <row r="624" spans="2:13">
      <c r="B624" s="75" t="s">
        <v>1668</v>
      </c>
      <c r="C624" s="95" t="s">
        <v>4</v>
      </c>
      <c r="D624" s="465" t="s">
        <v>1663</v>
      </c>
      <c r="E624" s="466"/>
      <c r="F624" s="466"/>
      <c r="G624" s="466" t="s">
        <v>1664</v>
      </c>
      <c r="H624" s="466"/>
      <c r="I624" s="467"/>
      <c r="J624" s="122"/>
      <c r="K624" s="172"/>
      <c r="L624" s="172"/>
      <c r="M624" s="74"/>
    </row>
    <row r="625" spans="2:13">
      <c r="B625" s="75" t="s">
        <v>1672</v>
      </c>
      <c r="C625" s="105" t="s">
        <v>1539</v>
      </c>
      <c r="D625" s="72" t="s">
        <v>1665</v>
      </c>
      <c r="E625" s="172" t="s">
        <v>1182</v>
      </c>
      <c r="F625" s="172"/>
      <c r="G625" s="73" t="s">
        <v>1665</v>
      </c>
      <c r="H625" s="172" t="s">
        <v>871</v>
      </c>
      <c r="I625" s="79"/>
      <c r="J625" s="194"/>
      <c r="K625" s="172"/>
      <c r="L625" s="172"/>
      <c r="M625" s="74"/>
    </row>
    <row r="626" spans="2:13">
      <c r="B626" s="75" t="s">
        <v>1661</v>
      </c>
      <c r="C626" s="95">
        <v>490.43</v>
      </c>
      <c r="D626" s="80" t="s">
        <v>1666</v>
      </c>
      <c r="E626" s="99">
        <v>80</v>
      </c>
      <c r="F626" s="77"/>
      <c r="G626" s="81" t="s">
        <v>1666</v>
      </c>
      <c r="H626" s="99">
        <v>150</v>
      </c>
      <c r="I626" s="78"/>
      <c r="J626" s="193"/>
      <c r="K626" s="172"/>
      <c r="L626" s="172"/>
      <c r="M626" s="74"/>
    </row>
    <row r="627" spans="2:13">
      <c r="B627" s="75" t="s">
        <v>1662</v>
      </c>
      <c r="C627" s="95">
        <v>128.80000000000001</v>
      </c>
      <c r="D627" s="462" t="s">
        <v>1670</v>
      </c>
      <c r="E627" s="463"/>
      <c r="F627" s="463"/>
      <c r="G627" s="463"/>
      <c r="H627" s="463"/>
      <c r="I627" s="464"/>
      <c r="J627" s="193"/>
      <c r="K627" s="172"/>
      <c r="L627" s="172"/>
      <c r="M627" s="74"/>
    </row>
    <row r="628" spans="2:13">
      <c r="B628" s="75" t="s">
        <v>1730</v>
      </c>
      <c r="C628" s="95">
        <v>487.77</v>
      </c>
      <c r="D628" s="465" t="s">
        <v>1663</v>
      </c>
      <c r="E628" s="466"/>
      <c r="F628" s="466"/>
      <c r="G628" s="466" t="s">
        <v>1664</v>
      </c>
      <c r="H628" s="466"/>
      <c r="I628" s="467"/>
      <c r="J628" s="193"/>
      <c r="K628" s="172"/>
      <c r="L628" s="172"/>
      <c r="M628" s="74"/>
    </row>
    <row r="629" spans="2:13">
      <c r="B629" s="75" t="s">
        <v>1715</v>
      </c>
      <c r="C629" s="95">
        <v>0.92</v>
      </c>
      <c r="D629" s="72" t="s">
        <v>1665</v>
      </c>
      <c r="E629" s="172" t="s">
        <v>891</v>
      </c>
      <c r="F629" s="172"/>
      <c r="G629" s="73" t="s">
        <v>1665</v>
      </c>
      <c r="H629" s="172" t="s">
        <v>868</v>
      </c>
      <c r="I629" s="79"/>
      <c r="J629" s="193"/>
      <c r="K629" s="172"/>
      <c r="L629" s="172"/>
      <c r="M629" s="74"/>
    </row>
    <row r="630" spans="2:13">
      <c r="B630" s="75" t="s">
        <v>1716</v>
      </c>
      <c r="C630" s="95">
        <v>1.08</v>
      </c>
      <c r="D630" s="72" t="s">
        <v>1666</v>
      </c>
      <c r="E630" s="99">
        <v>80</v>
      </c>
      <c r="F630" s="77"/>
      <c r="G630" s="81" t="s">
        <v>1666</v>
      </c>
      <c r="H630" s="100">
        <v>84</v>
      </c>
      <c r="I630" s="79"/>
      <c r="J630" s="193"/>
      <c r="K630" s="172"/>
      <c r="L630" s="172"/>
      <c r="M630" s="74"/>
    </row>
    <row r="631" spans="2:13">
      <c r="B631" s="468" t="s">
        <v>1673</v>
      </c>
      <c r="C631" s="463"/>
      <c r="D631" s="464"/>
      <c r="E631" s="462" t="s">
        <v>1674</v>
      </c>
      <c r="F631" s="463"/>
      <c r="G631" s="464"/>
      <c r="H631" s="462" t="s">
        <v>1675</v>
      </c>
      <c r="I631" s="463"/>
      <c r="J631" s="464"/>
      <c r="K631" s="462" t="s">
        <v>1703</v>
      </c>
      <c r="L631" s="463"/>
      <c r="M631" s="469"/>
    </row>
    <row r="632" spans="2:13">
      <c r="B632" s="82" t="s">
        <v>1676</v>
      </c>
      <c r="C632" s="174" t="s">
        <v>1677</v>
      </c>
      <c r="D632" s="175" t="s">
        <v>1678</v>
      </c>
      <c r="E632" s="173" t="s">
        <v>1676</v>
      </c>
      <c r="F632" s="174" t="s">
        <v>1677</v>
      </c>
      <c r="G632" s="175" t="s">
        <v>1678</v>
      </c>
      <c r="H632" s="173" t="s">
        <v>1696</v>
      </c>
      <c r="I632" s="174" t="s">
        <v>1733</v>
      </c>
      <c r="J632" s="175" t="s">
        <v>1734</v>
      </c>
      <c r="K632" s="173" t="s">
        <v>1704</v>
      </c>
      <c r="L632" s="174"/>
      <c r="M632" s="86" t="s">
        <v>1705</v>
      </c>
    </row>
    <row r="633" spans="2:13">
      <c r="B633" s="70" t="s">
        <v>1680</v>
      </c>
      <c r="C633" s="95" t="s">
        <v>1146</v>
      </c>
      <c r="D633" s="101">
        <v>102</v>
      </c>
      <c r="E633" s="171" t="s">
        <v>1680</v>
      </c>
      <c r="F633" s="103" t="s">
        <v>946</v>
      </c>
      <c r="G633" s="101">
        <v>68</v>
      </c>
      <c r="H633" s="171" t="s">
        <v>1697</v>
      </c>
      <c r="I633" s="95">
        <v>0</v>
      </c>
      <c r="J633" s="101">
        <v>0</v>
      </c>
      <c r="K633" s="171" t="s">
        <v>1706</v>
      </c>
      <c r="L633" s="172"/>
      <c r="M633" s="116">
        <v>60</v>
      </c>
    </row>
    <row r="634" spans="2:13">
      <c r="B634" s="70" t="s">
        <v>1681</v>
      </c>
      <c r="C634" s="95" t="s">
        <v>1724</v>
      </c>
      <c r="D634" s="101">
        <v>0</v>
      </c>
      <c r="E634" s="171" t="s">
        <v>1681</v>
      </c>
      <c r="F634" s="95" t="s">
        <v>1724</v>
      </c>
      <c r="G634" s="101">
        <v>0</v>
      </c>
      <c r="H634" s="171" t="s">
        <v>1698</v>
      </c>
      <c r="I634" s="95">
        <v>90</v>
      </c>
      <c r="J634" s="101">
        <v>0</v>
      </c>
      <c r="K634" s="171" t="s">
        <v>1737</v>
      </c>
      <c r="L634" s="172"/>
      <c r="M634" s="116">
        <v>61</v>
      </c>
    </row>
    <row r="635" spans="2:13">
      <c r="B635" s="70" t="s">
        <v>1682</v>
      </c>
      <c r="C635" s="95" t="s">
        <v>1724</v>
      </c>
      <c r="D635" s="101">
        <v>0</v>
      </c>
      <c r="E635" s="171" t="s">
        <v>1682</v>
      </c>
      <c r="F635" s="95" t="s">
        <v>1724</v>
      </c>
      <c r="G635" s="101">
        <v>0</v>
      </c>
      <c r="H635" s="171" t="s">
        <v>1699</v>
      </c>
      <c r="I635" s="95">
        <v>0</v>
      </c>
      <c r="J635" s="101">
        <v>0</v>
      </c>
      <c r="K635" s="76" t="s">
        <v>1708</v>
      </c>
      <c r="L635" s="77"/>
      <c r="M635" s="110">
        <v>0</v>
      </c>
    </row>
    <row r="636" spans="2:13">
      <c r="B636" s="70" t="s">
        <v>1683</v>
      </c>
      <c r="C636" s="118" t="s">
        <v>1789</v>
      </c>
      <c r="D636" s="101">
        <v>75</v>
      </c>
      <c r="E636" s="171" t="s">
        <v>1683</v>
      </c>
      <c r="F636" s="95" t="s">
        <v>1724</v>
      </c>
      <c r="G636" s="101">
        <v>0</v>
      </c>
      <c r="H636" s="171" t="s">
        <v>1700</v>
      </c>
      <c r="I636" s="95">
        <v>0</v>
      </c>
      <c r="J636" s="101">
        <v>0</v>
      </c>
      <c r="K636" s="462" t="s">
        <v>1709</v>
      </c>
      <c r="L636" s="463"/>
      <c r="M636" s="469"/>
    </row>
    <row r="637" spans="2:13">
      <c r="B637" s="70" t="s">
        <v>1684</v>
      </c>
      <c r="C637" s="95" t="s">
        <v>1725</v>
      </c>
      <c r="D637" s="101" t="s">
        <v>1725</v>
      </c>
      <c r="E637" s="171" t="s">
        <v>1684</v>
      </c>
      <c r="F637" s="95" t="s">
        <v>1725</v>
      </c>
      <c r="G637" s="101" t="s">
        <v>1725</v>
      </c>
      <c r="H637" s="172" t="s">
        <v>1726</v>
      </c>
      <c r="I637" s="95">
        <v>50</v>
      </c>
      <c r="J637" s="101">
        <v>0</v>
      </c>
      <c r="K637" s="470" t="s">
        <v>1710</v>
      </c>
      <c r="L637" s="471"/>
      <c r="M637" s="116">
        <v>0</v>
      </c>
    </row>
    <row r="638" spans="2:13">
      <c r="B638" s="70" t="s">
        <v>1685</v>
      </c>
      <c r="C638" s="95" t="s">
        <v>1724</v>
      </c>
      <c r="D638" s="101">
        <v>0</v>
      </c>
      <c r="E638" s="171" t="s">
        <v>1685</v>
      </c>
      <c r="F638" s="95" t="s">
        <v>1724</v>
      </c>
      <c r="G638" s="101">
        <v>0</v>
      </c>
      <c r="H638" s="171" t="s">
        <v>1701</v>
      </c>
      <c r="I638" s="95">
        <v>75</v>
      </c>
      <c r="J638" s="101">
        <v>10</v>
      </c>
      <c r="K638" s="470" t="s">
        <v>1711</v>
      </c>
      <c r="L638" s="471"/>
      <c r="M638" s="116">
        <v>0</v>
      </c>
    </row>
    <row r="639" spans="2:13">
      <c r="B639" s="70" t="s">
        <v>1686</v>
      </c>
      <c r="C639" s="95" t="s">
        <v>1725</v>
      </c>
      <c r="D639" s="101" t="s">
        <v>1725</v>
      </c>
      <c r="E639" s="171" t="s">
        <v>1686</v>
      </c>
      <c r="F639" s="95" t="s">
        <v>1725</v>
      </c>
      <c r="G639" s="101" t="s">
        <v>1725</v>
      </c>
      <c r="H639" s="171" t="s">
        <v>1687</v>
      </c>
      <c r="I639" s="95">
        <v>85</v>
      </c>
      <c r="J639" s="101">
        <v>30</v>
      </c>
      <c r="K639" s="470" t="s">
        <v>1712</v>
      </c>
      <c r="L639" s="471"/>
      <c r="M639" s="116">
        <v>0</v>
      </c>
    </row>
    <row r="640" spans="2:13">
      <c r="B640" s="70" t="s">
        <v>1687</v>
      </c>
      <c r="C640" s="95" t="s">
        <v>1724</v>
      </c>
      <c r="D640" s="101">
        <v>0</v>
      </c>
      <c r="E640" s="171" t="s">
        <v>1687</v>
      </c>
      <c r="F640" s="105" t="s">
        <v>1218</v>
      </c>
      <c r="G640" s="101">
        <v>90</v>
      </c>
      <c r="H640" s="171" t="s">
        <v>1702</v>
      </c>
      <c r="I640" s="109">
        <v>100</v>
      </c>
      <c r="J640" s="115">
        <v>0</v>
      </c>
      <c r="K640" s="96"/>
      <c r="L640" s="109"/>
      <c r="M640" s="110"/>
    </row>
    <row r="641" spans="2:13">
      <c r="B641" s="70" t="s">
        <v>1688</v>
      </c>
      <c r="C641" s="95" t="s">
        <v>1724</v>
      </c>
      <c r="D641" s="101">
        <v>0</v>
      </c>
      <c r="E641" s="171" t="s">
        <v>1688</v>
      </c>
      <c r="F641" s="95" t="s">
        <v>1724</v>
      </c>
      <c r="G641" s="101">
        <v>0</v>
      </c>
      <c r="H641" s="472" t="s">
        <v>1714</v>
      </c>
      <c r="I641" s="473"/>
      <c r="J641" s="90" t="s">
        <v>1713</v>
      </c>
      <c r="K641" s="106">
        <v>20</v>
      </c>
      <c r="L641" s="91" t="s">
        <v>1707</v>
      </c>
      <c r="M641" s="107">
        <v>120</v>
      </c>
    </row>
    <row r="642" spans="2:13">
      <c r="B642" s="70" t="s">
        <v>1689</v>
      </c>
      <c r="C642" s="95" t="s">
        <v>1724</v>
      </c>
      <c r="D642" s="101">
        <v>0</v>
      </c>
      <c r="E642" s="171" t="s">
        <v>1689</v>
      </c>
      <c r="F642" s="95" t="s">
        <v>1724</v>
      </c>
      <c r="G642" s="101">
        <v>0</v>
      </c>
      <c r="H642" s="172"/>
      <c r="I642" s="172"/>
      <c r="J642" s="172"/>
      <c r="K642" s="172"/>
      <c r="L642" s="172"/>
      <c r="M642" s="74"/>
    </row>
    <row r="643" spans="2:13">
      <c r="B643" s="70" t="s">
        <v>1690</v>
      </c>
      <c r="C643" s="95" t="s">
        <v>1724</v>
      </c>
      <c r="D643" s="101">
        <v>0</v>
      </c>
      <c r="E643" s="171" t="s">
        <v>1690</v>
      </c>
      <c r="F643" s="95" t="s">
        <v>1724</v>
      </c>
      <c r="G643" s="101">
        <v>0</v>
      </c>
      <c r="H643" s="172"/>
      <c r="I643" s="172"/>
      <c r="J643" s="172"/>
      <c r="K643" s="172"/>
      <c r="L643" s="172"/>
      <c r="M643" s="74"/>
    </row>
    <row r="644" spans="2:13">
      <c r="B644" s="70" t="s">
        <v>1691</v>
      </c>
      <c r="C644" s="103" t="s">
        <v>881</v>
      </c>
      <c r="D644" s="101">
        <v>51</v>
      </c>
      <c r="E644" s="171" t="s">
        <v>1691</v>
      </c>
      <c r="F644" s="95" t="s">
        <v>1724</v>
      </c>
      <c r="G644" s="101">
        <v>0</v>
      </c>
      <c r="H644" s="172"/>
      <c r="I644" s="172"/>
      <c r="J644" s="172"/>
      <c r="K644" s="172"/>
      <c r="L644" s="172"/>
      <c r="M644" s="74"/>
    </row>
    <row r="645" spans="2:13">
      <c r="B645" s="70" t="s">
        <v>1692</v>
      </c>
      <c r="C645" s="103" t="s">
        <v>1254</v>
      </c>
      <c r="D645" s="101">
        <v>80</v>
      </c>
      <c r="E645" s="171" t="s">
        <v>1692</v>
      </c>
      <c r="F645" s="95" t="s">
        <v>1724</v>
      </c>
      <c r="G645" s="101">
        <v>0</v>
      </c>
      <c r="H645" s="172"/>
      <c r="I645" s="172"/>
      <c r="J645" s="172"/>
      <c r="K645" s="172"/>
      <c r="L645" s="172"/>
      <c r="M645" s="74"/>
    </row>
    <row r="646" spans="2:13">
      <c r="B646" s="70" t="s">
        <v>1693</v>
      </c>
      <c r="C646" s="95" t="s">
        <v>1724</v>
      </c>
      <c r="D646" s="101">
        <v>0</v>
      </c>
      <c r="E646" s="171" t="s">
        <v>1693</v>
      </c>
      <c r="F646" s="95" t="s">
        <v>1724</v>
      </c>
      <c r="G646" s="101">
        <v>0</v>
      </c>
      <c r="H646" s="95" t="s">
        <v>1718</v>
      </c>
      <c r="I646" s="172"/>
      <c r="J646" s="94" t="s">
        <v>1719</v>
      </c>
      <c r="K646" s="172"/>
      <c r="L646" s="94" t="s">
        <v>1720</v>
      </c>
      <c r="M646" s="74"/>
    </row>
    <row r="647" spans="2:13">
      <c r="B647" s="70" t="s">
        <v>1694</v>
      </c>
      <c r="C647" s="95" t="s">
        <v>1724</v>
      </c>
      <c r="D647" s="101">
        <v>0</v>
      </c>
      <c r="E647" s="171" t="s">
        <v>1694</v>
      </c>
      <c r="F647" s="95" t="s">
        <v>1724</v>
      </c>
      <c r="G647" s="101">
        <v>0</v>
      </c>
      <c r="H647" s="172"/>
      <c r="I647" s="172"/>
      <c r="J647" s="172"/>
      <c r="K647" s="172"/>
      <c r="L647" s="172"/>
      <c r="M647" s="74"/>
    </row>
    <row r="648" spans="2:13">
      <c r="B648" s="70" t="s">
        <v>1679</v>
      </c>
      <c r="C648" s="95" t="s">
        <v>865</v>
      </c>
      <c r="D648" s="101">
        <v>66</v>
      </c>
      <c r="E648" s="171" t="s">
        <v>1679</v>
      </c>
      <c r="F648" s="95" t="s">
        <v>1724</v>
      </c>
      <c r="G648" s="101">
        <v>0</v>
      </c>
      <c r="H648" s="172"/>
      <c r="I648" s="172"/>
      <c r="J648" s="172"/>
      <c r="K648" s="172"/>
      <c r="L648" s="172"/>
      <c r="M648" s="74"/>
    </row>
    <row r="649" spans="2:13">
      <c r="B649" s="70" t="s">
        <v>1695</v>
      </c>
      <c r="C649" s="95" t="s">
        <v>966</v>
      </c>
      <c r="D649" s="101">
        <v>75</v>
      </c>
      <c r="E649" s="171" t="s">
        <v>1695</v>
      </c>
      <c r="F649" s="95" t="s">
        <v>1724</v>
      </c>
      <c r="G649" s="101">
        <v>0</v>
      </c>
      <c r="H649" s="172"/>
      <c r="I649" s="172"/>
      <c r="J649" s="172"/>
      <c r="K649" s="172"/>
      <c r="L649" s="172"/>
      <c r="M649" s="74"/>
    </row>
    <row r="650" spans="2:13" ht="15.75" thickBot="1">
      <c r="B650" s="111" t="s">
        <v>1731</v>
      </c>
      <c r="C650" s="102"/>
      <c r="D650" s="117">
        <v>75</v>
      </c>
      <c r="E650" s="112" t="s">
        <v>1732</v>
      </c>
      <c r="F650" s="102"/>
      <c r="G650" s="117">
        <v>79</v>
      </c>
      <c r="H650" s="92"/>
      <c r="I650" s="92"/>
      <c r="J650" s="92"/>
      <c r="K650" s="92"/>
      <c r="L650" s="92"/>
      <c r="M650" s="93"/>
    </row>
    <row r="651" spans="2:13" ht="16.5" thickTop="1" thickBot="1">
      <c r="B651" s="113"/>
      <c r="C651" s="114"/>
      <c r="D651" s="151"/>
      <c r="E651" s="113"/>
      <c r="F651" s="114"/>
      <c r="G651" s="151"/>
      <c r="H651" s="67"/>
      <c r="I651" s="67"/>
      <c r="J651" s="67"/>
      <c r="K651" s="67"/>
      <c r="L651" s="67"/>
      <c r="M651" s="67"/>
    </row>
    <row r="652" spans="2:13" ht="16.5" thickTop="1" thickBot="1">
      <c r="B652" s="457" t="s">
        <v>1793</v>
      </c>
      <c r="C652" s="458"/>
      <c r="D652" s="459" t="s">
        <v>1660</v>
      </c>
      <c r="E652" s="460"/>
      <c r="F652" s="460"/>
      <c r="G652" s="460"/>
      <c r="H652" s="460"/>
      <c r="I652" s="461"/>
      <c r="J652" s="68"/>
      <c r="K652" s="68"/>
      <c r="L652" s="68"/>
      <c r="M652" s="69"/>
    </row>
    <row r="653" spans="2:13" ht="15.75" thickTop="1">
      <c r="B653" s="75" t="s">
        <v>1669</v>
      </c>
      <c r="C653" s="174">
        <v>16</v>
      </c>
      <c r="D653" s="173" t="s">
        <v>1654</v>
      </c>
      <c r="E653" s="174" t="s">
        <v>1655</v>
      </c>
      <c r="F653" s="174" t="s">
        <v>1656</v>
      </c>
      <c r="G653" s="174" t="s">
        <v>1658</v>
      </c>
      <c r="H653" s="174" t="s">
        <v>1657</v>
      </c>
      <c r="I653" s="175" t="s">
        <v>1659</v>
      </c>
      <c r="J653" s="172"/>
      <c r="K653" s="172"/>
      <c r="L653" s="172"/>
      <c r="M653" s="74"/>
    </row>
    <row r="654" spans="2:13">
      <c r="B654" s="75" t="s">
        <v>1762</v>
      </c>
      <c r="C654" s="95" t="s">
        <v>1747</v>
      </c>
      <c r="D654" s="96">
        <v>67</v>
      </c>
      <c r="E654" s="97">
        <v>89</v>
      </c>
      <c r="F654" s="97">
        <v>116</v>
      </c>
      <c r="G654" s="97">
        <v>79</v>
      </c>
      <c r="H654" s="97">
        <v>116</v>
      </c>
      <c r="I654" s="98">
        <v>33</v>
      </c>
      <c r="J654" s="172"/>
      <c r="K654" s="172"/>
      <c r="L654" s="172"/>
      <c r="M654" s="74"/>
    </row>
    <row r="655" spans="2:13">
      <c r="B655" s="75" t="s">
        <v>1667</v>
      </c>
      <c r="C655" s="95" t="s">
        <v>15</v>
      </c>
      <c r="D655" s="462" t="s">
        <v>1671</v>
      </c>
      <c r="E655" s="463"/>
      <c r="F655" s="463"/>
      <c r="G655" s="463"/>
      <c r="H655" s="463"/>
      <c r="I655" s="464"/>
      <c r="J655" s="172"/>
      <c r="K655" s="172"/>
      <c r="L655" s="172"/>
      <c r="M655" s="74"/>
    </row>
    <row r="656" spans="2:13">
      <c r="B656" s="75" t="s">
        <v>1668</v>
      </c>
      <c r="C656" s="95" t="s">
        <v>13</v>
      </c>
      <c r="D656" s="465" t="s">
        <v>1663</v>
      </c>
      <c r="E656" s="466"/>
      <c r="F656" s="466"/>
      <c r="G656" s="466" t="s">
        <v>1664</v>
      </c>
      <c r="H656" s="466"/>
      <c r="I656" s="467"/>
      <c r="J656" s="172"/>
      <c r="K656" s="172"/>
      <c r="L656" s="172"/>
      <c r="M656" s="74"/>
    </row>
    <row r="657" spans="2:13">
      <c r="B657" s="75" t="s">
        <v>1672</v>
      </c>
      <c r="C657" s="95" t="s">
        <v>1499</v>
      </c>
      <c r="D657" s="72" t="s">
        <v>1665</v>
      </c>
      <c r="E657" s="172" t="s">
        <v>965</v>
      </c>
      <c r="F657" s="172"/>
      <c r="G657" s="73" t="s">
        <v>1665</v>
      </c>
      <c r="H657" s="172" t="s">
        <v>1374</v>
      </c>
      <c r="I657" s="79"/>
      <c r="J657" s="196"/>
      <c r="K657" s="172"/>
      <c r="L657" s="172"/>
      <c r="M657" s="74"/>
    </row>
    <row r="658" spans="2:13">
      <c r="B658" s="75" t="s">
        <v>1661</v>
      </c>
      <c r="C658" s="95">
        <v>204.66</v>
      </c>
      <c r="D658" s="80" t="s">
        <v>1666</v>
      </c>
      <c r="E658" s="99">
        <v>80</v>
      </c>
      <c r="F658" s="77"/>
      <c r="G658" s="81" t="s">
        <v>1666</v>
      </c>
      <c r="H658" s="99">
        <v>72</v>
      </c>
      <c r="I658" s="78"/>
      <c r="J658" s="195"/>
      <c r="K658" s="172"/>
      <c r="L658" s="172"/>
      <c r="M658" s="74"/>
    </row>
    <row r="659" spans="2:13">
      <c r="B659" s="75" t="s">
        <v>1662</v>
      </c>
      <c r="C659" s="119">
        <v>1015.58</v>
      </c>
      <c r="D659" s="462" t="s">
        <v>1670</v>
      </c>
      <c r="E659" s="463"/>
      <c r="F659" s="463"/>
      <c r="G659" s="463"/>
      <c r="H659" s="463"/>
      <c r="I659" s="464"/>
      <c r="J659" s="129"/>
      <c r="K659" s="172"/>
      <c r="L659" s="172"/>
      <c r="M659" s="74"/>
    </row>
    <row r="660" spans="2:13">
      <c r="B660" s="75" t="s">
        <v>1730</v>
      </c>
      <c r="C660" s="95">
        <v>388.16</v>
      </c>
      <c r="D660" s="465" t="s">
        <v>1663</v>
      </c>
      <c r="E660" s="466"/>
      <c r="F660" s="466"/>
      <c r="G660" s="466" t="s">
        <v>1664</v>
      </c>
      <c r="H660" s="466"/>
      <c r="I660" s="467"/>
      <c r="J660" s="129"/>
      <c r="K660" s="172"/>
      <c r="L660" s="172"/>
      <c r="M660" s="74"/>
    </row>
    <row r="661" spans="2:13">
      <c r="B661" s="75" t="s">
        <v>1715</v>
      </c>
      <c r="C661" s="95">
        <v>1.03</v>
      </c>
      <c r="D661" s="72" t="s">
        <v>1665</v>
      </c>
      <c r="E661" s="172" t="s">
        <v>862</v>
      </c>
      <c r="F661" s="172"/>
      <c r="G661" s="73" t="s">
        <v>1665</v>
      </c>
      <c r="H661" s="172" t="s">
        <v>13</v>
      </c>
      <c r="I661" s="79"/>
      <c r="J661" s="129"/>
      <c r="K661" s="172"/>
      <c r="L661" s="172"/>
      <c r="M661" s="74"/>
    </row>
    <row r="662" spans="2:13">
      <c r="B662" s="75" t="s">
        <v>1716</v>
      </c>
      <c r="C662" s="95">
        <v>0.51</v>
      </c>
      <c r="D662" s="72" t="s">
        <v>1666</v>
      </c>
      <c r="E662" s="99">
        <v>80</v>
      </c>
      <c r="F662" s="77"/>
      <c r="G662" s="81" t="s">
        <v>1666</v>
      </c>
      <c r="H662" s="100">
        <v>90</v>
      </c>
      <c r="I662" s="79"/>
      <c r="J662" s="129"/>
      <c r="K662" s="172"/>
      <c r="L662" s="172"/>
      <c r="M662" s="74"/>
    </row>
    <row r="663" spans="2:13">
      <c r="B663" s="468" t="s">
        <v>1673</v>
      </c>
      <c r="C663" s="463"/>
      <c r="D663" s="464"/>
      <c r="E663" s="462" t="s">
        <v>1674</v>
      </c>
      <c r="F663" s="463"/>
      <c r="G663" s="464"/>
      <c r="H663" s="462" t="s">
        <v>1675</v>
      </c>
      <c r="I663" s="463"/>
      <c r="J663" s="464"/>
      <c r="K663" s="462" t="s">
        <v>1703</v>
      </c>
      <c r="L663" s="463"/>
      <c r="M663" s="469"/>
    </row>
    <row r="664" spans="2:13">
      <c r="B664" s="82" t="s">
        <v>1676</v>
      </c>
      <c r="C664" s="174" t="s">
        <v>1677</v>
      </c>
      <c r="D664" s="175" t="s">
        <v>1678</v>
      </c>
      <c r="E664" s="173" t="s">
        <v>1676</v>
      </c>
      <c r="F664" s="174" t="s">
        <v>1677</v>
      </c>
      <c r="G664" s="175" t="s">
        <v>1678</v>
      </c>
      <c r="H664" s="173" t="s">
        <v>1696</v>
      </c>
      <c r="I664" s="174" t="s">
        <v>1733</v>
      </c>
      <c r="J664" s="175" t="s">
        <v>1734</v>
      </c>
      <c r="K664" s="173" t="s">
        <v>1704</v>
      </c>
      <c r="L664" s="174"/>
      <c r="M664" s="86" t="s">
        <v>1705</v>
      </c>
    </row>
    <row r="665" spans="2:13">
      <c r="B665" s="70" t="s">
        <v>1680</v>
      </c>
      <c r="C665" s="95" t="s">
        <v>1146</v>
      </c>
      <c r="D665" s="101">
        <v>102</v>
      </c>
      <c r="E665" s="171" t="s">
        <v>1680</v>
      </c>
      <c r="F665" s="103" t="s">
        <v>946</v>
      </c>
      <c r="G665" s="101">
        <v>68</v>
      </c>
      <c r="H665" s="171" t="s">
        <v>1697</v>
      </c>
      <c r="I665" s="95">
        <v>0</v>
      </c>
      <c r="J665" s="101">
        <v>0</v>
      </c>
      <c r="K665" s="171" t="s">
        <v>1706</v>
      </c>
      <c r="L665" s="172"/>
      <c r="M665" s="116">
        <v>25</v>
      </c>
    </row>
    <row r="666" spans="2:13">
      <c r="B666" s="70" t="s">
        <v>1681</v>
      </c>
      <c r="C666" s="95" t="s">
        <v>1724</v>
      </c>
      <c r="D666" s="101">
        <v>0</v>
      </c>
      <c r="E666" s="171" t="s">
        <v>1681</v>
      </c>
      <c r="F666" s="95" t="s">
        <v>1724</v>
      </c>
      <c r="G666" s="101">
        <v>0</v>
      </c>
      <c r="H666" s="171" t="s">
        <v>1698</v>
      </c>
      <c r="I666" s="95">
        <v>100</v>
      </c>
      <c r="J666" s="101">
        <v>10</v>
      </c>
      <c r="K666" s="171" t="s">
        <v>1737</v>
      </c>
      <c r="L666" s="172"/>
      <c r="M666" s="116">
        <v>0</v>
      </c>
    </row>
    <row r="667" spans="2:13">
      <c r="B667" s="70" t="s">
        <v>1682</v>
      </c>
      <c r="C667" s="95" t="s">
        <v>1724</v>
      </c>
      <c r="D667" s="101">
        <v>0</v>
      </c>
      <c r="E667" s="171" t="s">
        <v>1682</v>
      </c>
      <c r="F667" s="95" t="s">
        <v>1724</v>
      </c>
      <c r="G667" s="101">
        <v>0</v>
      </c>
      <c r="H667" s="171" t="s">
        <v>1699</v>
      </c>
      <c r="I667" s="95">
        <v>0</v>
      </c>
      <c r="J667" s="101">
        <v>80</v>
      </c>
      <c r="K667" s="76" t="s">
        <v>1708</v>
      </c>
      <c r="L667" s="77"/>
      <c r="M667" s="110">
        <v>0</v>
      </c>
    </row>
    <row r="668" spans="2:13">
      <c r="B668" s="70" t="s">
        <v>1683</v>
      </c>
      <c r="C668" s="95" t="s">
        <v>1724</v>
      </c>
      <c r="D668" s="101">
        <v>0</v>
      </c>
      <c r="E668" s="171" t="s">
        <v>1683</v>
      </c>
      <c r="F668" s="105" t="s">
        <v>721</v>
      </c>
      <c r="G668" s="101">
        <v>45</v>
      </c>
      <c r="H668" s="171" t="s">
        <v>1700</v>
      </c>
      <c r="I668" s="95">
        <v>0</v>
      </c>
      <c r="J668" s="101">
        <v>0</v>
      </c>
      <c r="K668" s="462" t="s">
        <v>1709</v>
      </c>
      <c r="L668" s="463"/>
      <c r="M668" s="469"/>
    </row>
    <row r="669" spans="2:13">
      <c r="B669" s="70" t="s">
        <v>1684</v>
      </c>
      <c r="C669" s="95" t="s">
        <v>1724</v>
      </c>
      <c r="D669" s="101">
        <v>0</v>
      </c>
      <c r="E669" s="171" t="s">
        <v>1684</v>
      </c>
      <c r="F669" s="95" t="s">
        <v>891</v>
      </c>
      <c r="G669" s="101">
        <v>80</v>
      </c>
      <c r="H669" s="172" t="s">
        <v>1726</v>
      </c>
      <c r="I669" s="95">
        <v>0</v>
      </c>
      <c r="J669" s="101">
        <v>0</v>
      </c>
      <c r="K669" s="470" t="s">
        <v>1710</v>
      </c>
      <c r="L669" s="471"/>
      <c r="M669" s="116">
        <v>0</v>
      </c>
    </row>
    <row r="670" spans="2:13">
      <c r="B670" s="70" t="s">
        <v>1685</v>
      </c>
      <c r="C670" s="95" t="s">
        <v>1724</v>
      </c>
      <c r="D670" s="101">
        <v>0</v>
      </c>
      <c r="E670" s="171" t="s">
        <v>1685</v>
      </c>
      <c r="F670" s="95" t="s">
        <v>1724</v>
      </c>
      <c r="G670" s="101">
        <v>0</v>
      </c>
      <c r="H670" s="171" t="s">
        <v>1701</v>
      </c>
      <c r="I670" s="95">
        <v>0</v>
      </c>
      <c r="J670" s="101">
        <v>0</v>
      </c>
      <c r="K670" s="470" t="s">
        <v>1711</v>
      </c>
      <c r="L670" s="471"/>
      <c r="M670" s="116">
        <v>0</v>
      </c>
    </row>
    <row r="671" spans="2:13">
      <c r="B671" s="70" t="s">
        <v>1686</v>
      </c>
      <c r="C671" s="103" t="s">
        <v>1157</v>
      </c>
      <c r="D671" s="101">
        <v>40</v>
      </c>
      <c r="E671" s="171" t="s">
        <v>1686</v>
      </c>
      <c r="F671" s="95" t="s">
        <v>1724</v>
      </c>
      <c r="G671" s="101">
        <v>0</v>
      </c>
      <c r="H671" s="171" t="s">
        <v>1687</v>
      </c>
      <c r="I671" s="95">
        <v>85</v>
      </c>
      <c r="J671" s="101">
        <v>0</v>
      </c>
      <c r="K671" s="470" t="s">
        <v>1712</v>
      </c>
      <c r="L671" s="471"/>
      <c r="M671" s="116">
        <v>100</v>
      </c>
    </row>
    <row r="672" spans="2:13">
      <c r="B672" s="70" t="s">
        <v>1687</v>
      </c>
      <c r="C672" s="95" t="s">
        <v>1724</v>
      </c>
      <c r="D672" s="101">
        <v>0</v>
      </c>
      <c r="E672" s="171" t="s">
        <v>1687</v>
      </c>
      <c r="F672" s="95" t="s">
        <v>1724</v>
      </c>
      <c r="G672" s="101">
        <v>0</v>
      </c>
      <c r="H672" s="171" t="s">
        <v>1702</v>
      </c>
      <c r="I672" s="109">
        <v>70</v>
      </c>
      <c r="J672" s="115">
        <v>0</v>
      </c>
      <c r="K672" s="96"/>
      <c r="L672" s="109"/>
      <c r="M672" s="110"/>
    </row>
    <row r="673" spans="2:13">
      <c r="B673" s="70" t="s">
        <v>1688</v>
      </c>
      <c r="C673" s="103" t="s">
        <v>813</v>
      </c>
      <c r="D673" s="101">
        <v>100</v>
      </c>
      <c r="E673" s="171" t="s">
        <v>1688</v>
      </c>
      <c r="F673" s="95" t="s">
        <v>1724</v>
      </c>
      <c r="G673" s="101">
        <v>0</v>
      </c>
      <c r="H673" s="472" t="s">
        <v>1714</v>
      </c>
      <c r="I673" s="473"/>
      <c r="J673" s="90" t="s">
        <v>1713</v>
      </c>
      <c r="K673" s="106">
        <v>60</v>
      </c>
      <c r="L673" s="91" t="s">
        <v>1707</v>
      </c>
      <c r="M673" s="107">
        <v>290</v>
      </c>
    </row>
    <row r="674" spans="2:13">
      <c r="B674" s="70" t="s">
        <v>1689</v>
      </c>
      <c r="C674" s="95" t="s">
        <v>1724</v>
      </c>
      <c r="D674" s="101">
        <v>0</v>
      </c>
      <c r="E674" s="171" t="s">
        <v>1689</v>
      </c>
      <c r="F674" s="95" t="s">
        <v>1724</v>
      </c>
      <c r="G674" s="101">
        <v>0</v>
      </c>
      <c r="H674" s="172"/>
      <c r="I674" s="172"/>
      <c r="J674" s="172"/>
      <c r="K674" s="172"/>
      <c r="L674" s="172"/>
      <c r="M674" s="74"/>
    </row>
    <row r="675" spans="2:13">
      <c r="B675" s="70" t="s">
        <v>1690</v>
      </c>
      <c r="C675" s="95" t="s">
        <v>1725</v>
      </c>
      <c r="D675" s="101" t="s">
        <v>1725</v>
      </c>
      <c r="E675" s="171" t="s">
        <v>1690</v>
      </c>
      <c r="F675" s="95" t="s">
        <v>1725</v>
      </c>
      <c r="G675" s="101" t="s">
        <v>1725</v>
      </c>
      <c r="H675" s="172"/>
      <c r="I675" s="172"/>
      <c r="J675" s="172"/>
      <c r="K675" s="172"/>
      <c r="L675" s="172"/>
      <c r="M675" s="74"/>
    </row>
    <row r="676" spans="2:13">
      <c r="B676" s="70" t="s">
        <v>1691</v>
      </c>
      <c r="C676" s="95" t="s">
        <v>1724</v>
      </c>
      <c r="D676" s="101">
        <v>0</v>
      </c>
      <c r="E676" s="171" t="s">
        <v>1691</v>
      </c>
      <c r="F676" s="105" t="s">
        <v>1197</v>
      </c>
      <c r="G676" s="101">
        <v>75</v>
      </c>
      <c r="H676" s="172"/>
      <c r="I676" s="172"/>
      <c r="J676" s="172"/>
      <c r="K676" s="172"/>
      <c r="L676" s="172"/>
      <c r="M676" s="74"/>
    </row>
    <row r="677" spans="2:13">
      <c r="B677" s="70" t="s">
        <v>1692</v>
      </c>
      <c r="C677" s="95" t="s">
        <v>1156</v>
      </c>
      <c r="D677" s="101">
        <v>68</v>
      </c>
      <c r="E677" s="171" t="s">
        <v>1692</v>
      </c>
      <c r="F677" s="118" t="s">
        <v>1745</v>
      </c>
      <c r="G677" s="101">
        <v>60</v>
      </c>
      <c r="H677" s="172"/>
      <c r="I677" s="172"/>
      <c r="J677" s="172"/>
      <c r="K677" s="172"/>
      <c r="L677" s="172"/>
      <c r="M677" s="74"/>
    </row>
    <row r="678" spans="2:13">
      <c r="B678" s="70" t="s">
        <v>1693</v>
      </c>
      <c r="C678" s="95" t="s">
        <v>1724</v>
      </c>
      <c r="D678" s="101">
        <v>0</v>
      </c>
      <c r="E678" s="171" t="s">
        <v>1693</v>
      </c>
      <c r="F678" s="105" t="s">
        <v>1187</v>
      </c>
      <c r="G678" s="101">
        <v>80</v>
      </c>
      <c r="H678" s="95"/>
      <c r="I678" s="184" t="s">
        <v>1805</v>
      </c>
      <c r="J678" s="94"/>
      <c r="K678" s="172"/>
      <c r="L678" s="94" t="s">
        <v>1720</v>
      </c>
      <c r="M678" s="74"/>
    </row>
    <row r="679" spans="2:13">
      <c r="B679" s="70" t="s">
        <v>1694</v>
      </c>
      <c r="C679" s="95" t="s">
        <v>1724</v>
      </c>
      <c r="D679" s="101">
        <v>0</v>
      </c>
      <c r="E679" s="171" t="s">
        <v>1694</v>
      </c>
      <c r="F679" s="95" t="s">
        <v>1724</v>
      </c>
      <c r="G679" s="101">
        <v>0</v>
      </c>
      <c r="H679" s="172"/>
      <c r="I679" s="172"/>
      <c r="J679" s="172"/>
      <c r="K679" s="172"/>
      <c r="L679" s="172"/>
      <c r="M679" s="74"/>
    </row>
    <row r="680" spans="2:13">
      <c r="B680" s="70" t="s">
        <v>1679</v>
      </c>
      <c r="C680" s="95" t="s">
        <v>1083</v>
      </c>
      <c r="D680" s="101">
        <v>75</v>
      </c>
      <c r="E680" s="171" t="s">
        <v>1679</v>
      </c>
      <c r="F680" s="95" t="s">
        <v>1724</v>
      </c>
      <c r="G680" s="101">
        <v>0</v>
      </c>
      <c r="H680" s="172"/>
      <c r="I680" s="172"/>
      <c r="J680" s="172"/>
      <c r="K680" s="172"/>
      <c r="L680" s="172"/>
      <c r="M680" s="74"/>
    </row>
    <row r="681" spans="2:13">
      <c r="B681" s="70" t="s">
        <v>1695</v>
      </c>
      <c r="C681" s="95" t="s">
        <v>1725</v>
      </c>
      <c r="D681" s="101" t="s">
        <v>1725</v>
      </c>
      <c r="E681" s="171" t="s">
        <v>1695</v>
      </c>
      <c r="F681" s="95" t="s">
        <v>1725</v>
      </c>
      <c r="G681" s="101" t="s">
        <v>1725</v>
      </c>
      <c r="H681" s="172"/>
      <c r="I681" s="172"/>
      <c r="J681" s="172"/>
      <c r="K681" s="172"/>
      <c r="L681" s="172"/>
      <c r="M681" s="74"/>
    </row>
    <row r="682" spans="2:13" ht="15.75" thickBot="1">
      <c r="B682" s="111" t="s">
        <v>1731</v>
      </c>
      <c r="C682" s="102"/>
      <c r="D682" s="117">
        <v>77</v>
      </c>
      <c r="E682" s="112" t="s">
        <v>1732</v>
      </c>
      <c r="F682" s="102"/>
      <c r="G682" s="117">
        <v>68</v>
      </c>
      <c r="H682" s="92"/>
      <c r="I682" s="92"/>
      <c r="J682" s="92"/>
      <c r="K682" s="92"/>
      <c r="L682" s="92"/>
      <c r="M682" s="93"/>
    </row>
    <row r="683" spans="2:13" ht="15.75" thickTop="1">
      <c r="B683" s="113"/>
      <c r="C683" s="114"/>
      <c r="D683" s="151"/>
      <c r="E683" s="113"/>
      <c r="F683" s="114"/>
      <c r="G683" s="151"/>
      <c r="H683" s="67"/>
      <c r="I683" s="67"/>
      <c r="J683" s="67"/>
      <c r="K683" s="67"/>
      <c r="L683" s="67"/>
      <c r="M683" s="67"/>
    </row>
    <row r="684" spans="2:13">
      <c r="B684" s="113"/>
      <c r="C684" s="114"/>
      <c r="D684" s="151"/>
      <c r="E684" s="113"/>
      <c r="F684" s="114"/>
      <c r="G684" s="151"/>
      <c r="H684" s="67"/>
      <c r="I684" s="67"/>
      <c r="J684" s="67"/>
      <c r="K684" s="67"/>
      <c r="L684" s="67"/>
      <c r="M684" s="67"/>
    </row>
    <row r="685" spans="2:13" ht="15.75" thickBot="1">
      <c r="B685" s="113"/>
      <c r="C685" s="114"/>
      <c r="D685" s="151"/>
      <c r="E685" s="113"/>
      <c r="F685" s="114"/>
      <c r="G685" s="151"/>
      <c r="H685" s="67"/>
      <c r="I685" s="67"/>
      <c r="J685" s="67"/>
      <c r="K685" s="67"/>
      <c r="L685" s="67"/>
      <c r="M685" s="67"/>
    </row>
    <row r="686" spans="2:13" ht="16.5" thickTop="1" thickBot="1">
      <c r="B686" s="457" t="s">
        <v>1806</v>
      </c>
      <c r="C686" s="458"/>
      <c r="D686" s="459" t="s">
        <v>1660</v>
      </c>
      <c r="E686" s="460"/>
      <c r="F686" s="460"/>
      <c r="G686" s="460"/>
      <c r="H686" s="460"/>
      <c r="I686" s="461"/>
      <c r="J686" s="128"/>
      <c r="K686" s="68"/>
      <c r="L686" s="68"/>
      <c r="M686" s="69"/>
    </row>
    <row r="687" spans="2:13" ht="15.75" thickTop="1">
      <c r="B687" s="75" t="s">
        <v>1669</v>
      </c>
      <c r="C687" s="191">
        <v>19</v>
      </c>
      <c r="D687" s="190" t="s">
        <v>1654</v>
      </c>
      <c r="E687" s="191" t="s">
        <v>1655</v>
      </c>
      <c r="F687" s="191" t="s">
        <v>1656</v>
      </c>
      <c r="G687" s="191" t="s">
        <v>1658</v>
      </c>
      <c r="H687" s="191" t="s">
        <v>1657</v>
      </c>
      <c r="I687" s="192" t="s">
        <v>1659</v>
      </c>
      <c r="J687" s="129"/>
      <c r="K687" s="189"/>
      <c r="L687" s="189"/>
      <c r="M687" s="74"/>
    </row>
    <row r="688" spans="2:13">
      <c r="B688" s="75" t="s">
        <v>1762</v>
      </c>
      <c r="C688" s="95" t="s">
        <v>1747</v>
      </c>
      <c r="D688" s="96">
        <v>100</v>
      </c>
      <c r="E688" s="97">
        <v>100</v>
      </c>
      <c r="F688" s="97">
        <v>100</v>
      </c>
      <c r="G688" s="97">
        <v>100</v>
      </c>
      <c r="H688" s="97">
        <v>100</v>
      </c>
      <c r="I688" s="98">
        <v>100</v>
      </c>
      <c r="J688" s="129"/>
      <c r="K688" s="189"/>
      <c r="L688" s="189"/>
      <c r="M688" s="74"/>
    </row>
    <row r="689" spans="2:13">
      <c r="B689" s="75" t="s">
        <v>1667</v>
      </c>
      <c r="C689" s="95" t="s">
        <v>13</v>
      </c>
      <c r="D689" s="462" t="s">
        <v>1671</v>
      </c>
      <c r="E689" s="463"/>
      <c r="F689" s="463"/>
      <c r="G689" s="463"/>
      <c r="H689" s="463"/>
      <c r="I689" s="464"/>
      <c r="J689" s="129"/>
      <c r="K689" s="189"/>
      <c r="L689" s="189"/>
      <c r="M689" s="74"/>
    </row>
    <row r="690" spans="2:13">
      <c r="B690" s="75" t="s">
        <v>1668</v>
      </c>
      <c r="C690" s="95" t="s">
        <v>8</v>
      </c>
      <c r="D690" s="465" t="s">
        <v>1663</v>
      </c>
      <c r="E690" s="466"/>
      <c r="F690" s="466"/>
      <c r="G690" s="466" t="s">
        <v>1664</v>
      </c>
      <c r="H690" s="466"/>
      <c r="I690" s="467"/>
      <c r="J690" s="129"/>
      <c r="K690" s="189"/>
      <c r="L690" s="189"/>
      <c r="M690" s="74"/>
    </row>
    <row r="691" spans="2:13">
      <c r="B691" s="75" t="s">
        <v>1672</v>
      </c>
      <c r="C691" s="105" t="s">
        <v>1523</v>
      </c>
      <c r="D691" s="72" t="s">
        <v>1665</v>
      </c>
      <c r="E691" s="189" t="s">
        <v>1374</v>
      </c>
      <c r="F691" s="189"/>
      <c r="G691" s="73" t="s">
        <v>1665</v>
      </c>
      <c r="H691" s="189" t="s">
        <v>1182</v>
      </c>
      <c r="I691" s="79"/>
      <c r="J691" s="209"/>
      <c r="K691" s="189"/>
      <c r="L691" s="189"/>
      <c r="M691" s="74"/>
    </row>
    <row r="692" spans="2:13">
      <c r="B692" s="75" t="s">
        <v>1661</v>
      </c>
      <c r="C692" s="95">
        <v>636.64</v>
      </c>
      <c r="D692" s="80" t="s">
        <v>1666</v>
      </c>
      <c r="E692" s="99">
        <v>72</v>
      </c>
      <c r="F692" s="77"/>
      <c r="G692" s="81" t="s">
        <v>1666</v>
      </c>
      <c r="H692" s="99">
        <v>80</v>
      </c>
      <c r="I692" s="78"/>
      <c r="J692" s="122"/>
      <c r="K692" s="189"/>
      <c r="L692" s="189"/>
      <c r="M692" s="74"/>
    </row>
    <row r="693" spans="2:13">
      <c r="B693" s="75" t="s">
        <v>1662</v>
      </c>
      <c r="C693" s="95">
        <v>295.68</v>
      </c>
      <c r="D693" s="462" t="s">
        <v>1670</v>
      </c>
      <c r="E693" s="463"/>
      <c r="F693" s="463"/>
      <c r="G693" s="463"/>
      <c r="H693" s="463"/>
      <c r="I693" s="464"/>
      <c r="J693" s="122"/>
      <c r="K693" s="189"/>
      <c r="L693" s="189"/>
      <c r="M693" s="74"/>
    </row>
    <row r="694" spans="2:13">
      <c r="B694" s="75" t="s">
        <v>1730</v>
      </c>
      <c r="C694" s="95">
        <v>991.31</v>
      </c>
      <c r="D694" s="465" t="s">
        <v>1663</v>
      </c>
      <c r="E694" s="466"/>
      <c r="F694" s="466"/>
      <c r="G694" s="466" t="s">
        <v>1664</v>
      </c>
      <c r="H694" s="466"/>
      <c r="I694" s="467"/>
      <c r="J694" s="122"/>
      <c r="K694" s="189"/>
      <c r="L694" s="189"/>
      <c r="M694" s="74"/>
    </row>
    <row r="695" spans="2:13">
      <c r="B695" s="75" t="s">
        <v>1715</v>
      </c>
      <c r="C695" s="95">
        <v>1.54</v>
      </c>
      <c r="D695" s="72" t="s">
        <v>1665</v>
      </c>
      <c r="E695" s="189" t="s">
        <v>13</v>
      </c>
      <c r="F695" s="189"/>
      <c r="G695" s="73" t="s">
        <v>1665</v>
      </c>
      <c r="H695" s="189" t="s">
        <v>981</v>
      </c>
      <c r="I695" s="79"/>
      <c r="J695" s="122"/>
      <c r="K695" s="189"/>
      <c r="L695" s="189"/>
      <c r="M695" s="74"/>
    </row>
    <row r="696" spans="2:13">
      <c r="B696" s="75" t="s">
        <v>1716</v>
      </c>
      <c r="C696" s="95">
        <v>1.54</v>
      </c>
      <c r="D696" s="72" t="s">
        <v>1666</v>
      </c>
      <c r="E696" s="99">
        <v>90</v>
      </c>
      <c r="F696" s="77"/>
      <c r="G696" s="81" t="s">
        <v>1666</v>
      </c>
      <c r="H696" s="100">
        <v>126</v>
      </c>
      <c r="I696" s="79"/>
      <c r="J696" s="122"/>
      <c r="K696" s="189"/>
      <c r="L696" s="189"/>
      <c r="M696" s="74"/>
    </row>
    <row r="697" spans="2:13">
      <c r="B697" s="468" t="s">
        <v>1673</v>
      </c>
      <c r="C697" s="463"/>
      <c r="D697" s="464"/>
      <c r="E697" s="462" t="s">
        <v>1674</v>
      </c>
      <c r="F697" s="463"/>
      <c r="G697" s="464"/>
      <c r="H697" s="462" t="s">
        <v>1675</v>
      </c>
      <c r="I697" s="463"/>
      <c r="J697" s="464"/>
      <c r="K697" s="462" t="s">
        <v>1703</v>
      </c>
      <c r="L697" s="463"/>
      <c r="M697" s="469"/>
    </row>
    <row r="698" spans="2:13">
      <c r="B698" s="82" t="s">
        <v>1676</v>
      </c>
      <c r="C698" s="191" t="s">
        <v>1677</v>
      </c>
      <c r="D698" s="192" t="s">
        <v>1678</v>
      </c>
      <c r="E698" s="190" t="s">
        <v>1676</v>
      </c>
      <c r="F698" s="191" t="s">
        <v>1677</v>
      </c>
      <c r="G698" s="192" t="s">
        <v>1678</v>
      </c>
      <c r="H698" s="190" t="s">
        <v>1696</v>
      </c>
      <c r="I698" s="191" t="s">
        <v>1733</v>
      </c>
      <c r="J698" s="192" t="s">
        <v>1734</v>
      </c>
      <c r="K698" s="190" t="s">
        <v>1704</v>
      </c>
      <c r="L698" s="191"/>
      <c r="M698" s="86" t="s">
        <v>1705</v>
      </c>
    </row>
    <row r="699" spans="2:13">
      <c r="B699" s="70" t="s">
        <v>1680</v>
      </c>
      <c r="C699" s="95" t="s">
        <v>1146</v>
      </c>
      <c r="D699" s="101">
        <v>102</v>
      </c>
      <c r="E699" s="188" t="s">
        <v>1680</v>
      </c>
      <c r="F699" s="103" t="s">
        <v>946</v>
      </c>
      <c r="G699" s="101">
        <v>68</v>
      </c>
      <c r="H699" s="188" t="s">
        <v>1697</v>
      </c>
      <c r="I699" s="95">
        <v>0</v>
      </c>
      <c r="J699" s="101">
        <v>0</v>
      </c>
      <c r="K699" s="188" t="s">
        <v>1706</v>
      </c>
      <c r="L699" s="189"/>
      <c r="M699" s="116">
        <v>55</v>
      </c>
    </row>
    <row r="700" spans="2:13">
      <c r="B700" s="70" t="s">
        <v>1681</v>
      </c>
      <c r="C700" s="95" t="s">
        <v>1724</v>
      </c>
      <c r="D700" s="101">
        <v>0</v>
      </c>
      <c r="E700" s="188" t="s">
        <v>1681</v>
      </c>
      <c r="F700" s="95" t="s">
        <v>1724</v>
      </c>
      <c r="G700" s="101">
        <v>0</v>
      </c>
      <c r="H700" s="188" t="s">
        <v>1698</v>
      </c>
      <c r="I700" s="95">
        <v>90</v>
      </c>
      <c r="J700" s="101">
        <v>30</v>
      </c>
      <c r="K700" s="188" t="s">
        <v>1737</v>
      </c>
      <c r="L700" s="189"/>
      <c r="M700" s="116">
        <v>111</v>
      </c>
    </row>
    <row r="701" spans="2:13">
      <c r="B701" s="70" t="s">
        <v>1682</v>
      </c>
      <c r="C701" s="95" t="s">
        <v>1724</v>
      </c>
      <c r="D701" s="101">
        <v>0</v>
      </c>
      <c r="E701" s="188" t="s">
        <v>1682</v>
      </c>
      <c r="F701" s="105" t="s">
        <v>1348</v>
      </c>
      <c r="G701" s="101">
        <v>60</v>
      </c>
      <c r="H701" s="188" t="s">
        <v>1699</v>
      </c>
      <c r="I701" s="95">
        <v>0</v>
      </c>
      <c r="J701" s="101">
        <v>20</v>
      </c>
      <c r="K701" s="76" t="s">
        <v>1708</v>
      </c>
      <c r="L701" s="77"/>
      <c r="M701" s="110">
        <v>50</v>
      </c>
    </row>
    <row r="702" spans="2:13">
      <c r="B702" s="70" t="s">
        <v>1683</v>
      </c>
      <c r="C702" s="108" t="s">
        <v>1724</v>
      </c>
      <c r="D702" s="101">
        <v>0</v>
      </c>
      <c r="E702" s="188" t="s">
        <v>1683</v>
      </c>
      <c r="F702" s="103" t="s">
        <v>1807</v>
      </c>
      <c r="G702" s="101">
        <v>60</v>
      </c>
      <c r="H702" s="188" t="s">
        <v>1700</v>
      </c>
      <c r="I702" s="95">
        <v>0</v>
      </c>
      <c r="J702" s="101">
        <v>0</v>
      </c>
      <c r="K702" s="462" t="s">
        <v>1709</v>
      </c>
      <c r="L702" s="463"/>
      <c r="M702" s="469"/>
    </row>
    <row r="703" spans="2:13">
      <c r="B703" s="70" t="s">
        <v>1684</v>
      </c>
      <c r="C703" s="95" t="s">
        <v>1725</v>
      </c>
      <c r="D703" s="101" t="s">
        <v>1725</v>
      </c>
      <c r="E703" s="188" t="s">
        <v>1684</v>
      </c>
      <c r="F703" s="95" t="s">
        <v>1725</v>
      </c>
      <c r="G703" s="101" t="s">
        <v>1725</v>
      </c>
      <c r="H703" s="189" t="s">
        <v>1726</v>
      </c>
      <c r="I703" s="95">
        <v>0</v>
      </c>
      <c r="J703" s="101">
        <v>0</v>
      </c>
      <c r="K703" s="470" t="s">
        <v>1710</v>
      </c>
      <c r="L703" s="471"/>
      <c r="M703" s="116">
        <v>0</v>
      </c>
    </row>
    <row r="704" spans="2:13">
      <c r="B704" s="70" t="s">
        <v>1685</v>
      </c>
      <c r="C704" s="95" t="s">
        <v>1724</v>
      </c>
      <c r="D704" s="101">
        <v>0</v>
      </c>
      <c r="E704" s="188" t="s">
        <v>1685</v>
      </c>
      <c r="F704" s="95" t="s">
        <v>1724</v>
      </c>
      <c r="G704" s="101">
        <v>0</v>
      </c>
      <c r="H704" s="188" t="s">
        <v>1701</v>
      </c>
      <c r="I704" s="95">
        <v>100</v>
      </c>
      <c r="J704" s="101">
        <v>0</v>
      </c>
      <c r="K704" s="470" t="s">
        <v>1711</v>
      </c>
      <c r="L704" s="471"/>
      <c r="M704" s="116">
        <v>0</v>
      </c>
    </row>
    <row r="705" spans="2:13">
      <c r="B705" s="70" t="s">
        <v>1686</v>
      </c>
      <c r="C705" s="95" t="s">
        <v>1724</v>
      </c>
      <c r="D705" s="101">
        <v>0</v>
      </c>
      <c r="E705" s="188" t="s">
        <v>1686</v>
      </c>
      <c r="F705" s="95" t="s">
        <v>1724</v>
      </c>
      <c r="G705" s="101">
        <v>0</v>
      </c>
      <c r="H705" s="188" t="s">
        <v>1687</v>
      </c>
      <c r="I705" s="95">
        <v>85</v>
      </c>
      <c r="J705" s="101">
        <v>0</v>
      </c>
      <c r="K705" s="470" t="s">
        <v>1712</v>
      </c>
      <c r="L705" s="471"/>
      <c r="M705" s="116">
        <v>100</v>
      </c>
    </row>
    <row r="706" spans="2:13">
      <c r="B706" s="70" t="s">
        <v>1687</v>
      </c>
      <c r="C706" s="95" t="s">
        <v>1724</v>
      </c>
      <c r="D706" s="101">
        <v>0</v>
      </c>
      <c r="E706" s="188" t="s">
        <v>1687</v>
      </c>
      <c r="F706" s="95" t="s">
        <v>1724</v>
      </c>
      <c r="G706" s="101">
        <v>0</v>
      </c>
      <c r="H706" s="188" t="s">
        <v>1702</v>
      </c>
      <c r="I706" s="109">
        <v>0</v>
      </c>
      <c r="J706" s="115">
        <v>0</v>
      </c>
      <c r="K706" s="96"/>
      <c r="L706" s="109"/>
      <c r="M706" s="110"/>
    </row>
    <row r="707" spans="2:13">
      <c r="B707" s="70" t="s">
        <v>1688</v>
      </c>
      <c r="C707" s="95" t="s">
        <v>1724</v>
      </c>
      <c r="D707" s="101">
        <v>0</v>
      </c>
      <c r="E707" s="188" t="s">
        <v>1688</v>
      </c>
      <c r="F707" s="105" t="s">
        <v>812</v>
      </c>
      <c r="G707" s="101">
        <v>90</v>
      </c>
      <c r="H707" s="472" t="s">
        <v>1714</v>
      </c>
      <c r="I707" s="473"/>
      <c r="J707" s="90" t="s">
        <v>1713</v>
      </c>
      <c r="K707" s="106">
        <v>70</v>
      </c>
      <c r="L707" s="91" t="s">
        <v>1707</v>
      </c>
      <c r="M707" s="107">
        <v>275</v>
      </c>
    </row>
    <row r="708" spans="2:13">
      <c r="B708" s="70" t="s">
        <v>1689</v>
      </c>
      <c r="C708" s="95" t="s">
        <v>629</v>
      </c>
      <c r="D708" s="101">
        <v>60</v>
      </c>
      <c r="E708" s="188" t="s">
        <v>1689</v>
      </c>
      <c r="F708" s="95" t="s">
        <v>1724</v>
      </c>
      <c r="G708" s="101">
        <v>0</v>
      </c>
      <c r="H708" s="189"/>
      <c r="I708" s="189"/>
      <c r="J708" s="189"/>
      <c r="K708" s="189"/>
      <c r="L708" s="189"/>
      <c r="M708" s="74"/>
    </row>
    <row r="709" spans="2:13">
      <c r="B709" s="70" t="s">
        <v>1690</v>
      </c>
      <c r="C709" s="95" t="s">
        <v>1725</v>
      </c>
      <c r="D709" s="101" t="s">
        <v>1725</v>
      </c>
      <c r="E709" s="188" t="s">
        <v>1690</v>
      </c>
      <c r="F709" s="95" t="s">
        <v>1725</v>
      </c>
      <c r="G709" s="101" t="s">
        <v>1725</v>
      </c>
      <c r="H709" s="189"/>
      <c r="I709" s="189"/>
      <c r="J709" s="189"/>
      <c r="K709" s="189"/>
      <c r="L709" s="189"/>
      <c r="M709" s="74"/>
    </row>
    <row r="710" spans="2:13">
      <c r="B710" s="70" t="s">
        <v>1691</v>
      </c>
      <c r="C710" s="95" t="s">
        <v>1335</v>
      </c>
      <c r="D710" s="101">
        <v>70</v>
      </c>
      <c r="E710" s="188" t="s">
        <v>1691</v>
      </c>
      <c r="F710" s="105" t="s">
        <v>1197</v>
      </c>
      <c r="G710" s="101">
        <v>75</v>
      </c>
      <c r="H710" s="189"/>
      <c r="I710" s="189"/>
      <c r="J710" s="189"/>
      <c r="K710" s="189"/>
      <c r="L710" s="189"/>
      <c r="M710" s="74"/>
    </row>
    <row r="711" spans="2:13">
      <c r="B711" s="70" t="s">
        <v>1692</v>
      </c>
      <c r="C711" s="95" t="s">
        <v>1724</v>
      </c>
      <c r="D711" s="101">
        <v>0</v>
      </c>
      <c r="E711" s="188" t="s">
        <v>1692</v>
      </c>
      <c r="F711" s="118" t="s">
        <v>1745</v>
      </c>
      <c r="G711" s="101">
        <v>60</v>
      </c>
      <c r="H711" s="189"/>
      <c r="I711" s="189"/>
      <c r="J711" s="189"/>
      <c r="K711" s="189"/>
      <c r="L711" s="189"/>
      <c r="M711" s="74"/>
    </row>
    <row r="712" spans="2:13">
      <c r="B712" s="70" t="s">
        <v>1693</v>
      </c>
      <c r="C712" s="95" t="s">
        <v>1724</v>
      </c>
      <c r="D712" s="101">
        <v>0</v>
      </c>
      <c r="E712" s="188" t="s">
        <v>1693</v>
      </c>
      <c r="F712" s="105" t="s">
        <v>1187</v>
      </c>
      <c r="G712" s="101">
        <v>80</v>
      </c>
      <c r="H712" s="95"/>
      <c r="I712" s="189" t="s">
        <v>1805</v>
      </c>
      <c r="J712" s="94"/>
      <c r="K712" s="189"/>
      <c r="L712" s="94" t="s">
        <v>1720</v>
      </c>
      <c r="M712" s="74"/>
    </row>
    <row r="713" spans="2:13">
      <c r="B713" s="70" t="s">
        <v>1694</v>
      </c>
      <c r="C713" s="95" t="s">
        <v>1724</v>
      </c>
      <c r="D713" s="101">
        <v>0</v>
      </c>
      <c r="E713" s="188" t="s">
        <v>1694</v>
      </c>
      <c r="F713" s="95" t="s">
        <v>1724</v>
      </c>
      <c r="G713" s="101">
        <v>0</v>
      </c>
      <c r="H713" s="189"/>
      <c r="I713" s="189"/>
      <c r="J713" s="189"/>
      <c r="K713" s="189"/>
      <c r="L713" s="189"/>
      <c r="M713" s="74"/>
    </row>
    <row r="714" spans="2:13">
      <c r="B714" s="70" t="s">
        <v>1679</v>
      </c>
      <c r="C714" s="95" t="s">
        <v>865</v>
      </c>
      <c r="D714" s="101">
        <v>66</v>
      </c>
      <c r="E714" s="188" t="s">
        <v>1679</v>
      </c>
      <c r="F714" s="95" t="s">
        <v>1724</v>
      </c>
      <c r="G714" s="101">
        <v>0</v>
      </c>
      <c r="H714" s="189"/>
      <c r="I714" s="189"/>
      <c r="J714" s="189"/>
      <c r="K714" s="189"/>
      <c r="L714" s="189"/>
      <c r="M714" s="74"/>
    </row>
    <row r="715" spans="2:13">
      <c r="B715" s="70" t="s">
        <v>1695</v>
      </c>
      <c r="C715" s="95" t="s">
        <v>1724</v>
      </c>
      <c r="D715" s="101">
        <v>0</v>
      </c>
      <c r="E715" s="188" t="s">
        <v>1695</v>
      </c>
      <c r="F715" s="95" t="s">
        <v>1724</v>
      </c>
      <c r="G715" s="101">
        <v>0</v>
      </c>
      <c r="H715" s="189"/>
      <c r="I715" s="189"/>
      <c r="J715" s="189"/>
      <c r="K715" s="189"/>
      <c r="L715" s="189"/>
      <c r="M715" s="74"/>
    </row>
    <row r="716" spans="2:13" ht="15.75" thickBot="1">
      <c r="B716" s="111" t="s">
        <v>1731</v>
      </c>
      <c r="C716" s="102"/>
      <c r="D716" s="117">
        <v>75</v>
      </c>
      <c r="E716" s="112" t="s">
        <v>1732</v>
      </c>
      <c r="F716" s="102"/>
      <c r="G716" s="117">
        <v>70</v>
      </c>
      <c r="H716" s="92"/>
      <c r="I716" s="92"/>
      <c r="J716" s="92"/>
      <c r="K716" s="92"/>
      <c r="L716" s="92"/>
      <c r="M716" s="93"/>
    </row>
    <row r="717" spans="2:13" ht="16.5" thickTop="1" thickBot="1">
      <c r="B717" s="113"/>
      <c r="C717" s="114"/>
      <c r="D717" s="151"/>
      <c r="E717" s="113"/>
      <c r="F717" s="114"/>
      <c r="G717" s="151"/>
      <c r="H717" s="67"/>
      <c r="I717" s="67"/>
      <c r="J717" s="67"/>
      <c r="K717" s="67"/>
      <c r="L717" s="67"/>
      <c r="M717" s="67"/>
    </row>
    <row r="718" spans="2:13" ht="16.5" thickTop="1" thickBot="1">
      <c r="B718" s="457" t="s">
        <v>1876</v>
      </c>
      <c r="C718" s="458"/>
      <c r="D718" s="459" t="s">
        <v>1660</v>
      </c>
      <c r="E718" s="460"/>
      <c r="F718" s="460"/>
      <c r="G718" s="460"/>
      <c r="H718" s="460"/>
      <c r="I718" s="461"/>
      <c r="J718" s="140"/>
      <c r="K718" s="68"/>
      <c r="L718" s="68"/>
      <c r="M718" s="69"/>
    </row>
    <row r="719" spans="2:13" ht="15.75" thickTop="1">
      <c r="B719" s="75" t="s">
        <v>1669</v>
      </c>
      <c r="C719" s="322">
        <v>22</v>
      </c>
      <c r="D719" s="321" t="s">
        <v>1654</v>
      </c>
      <c r="E719" s="322" t="s">
        <v>1655</v>
      </c>
      <c r="F719" s="322" t="s">
        <v>1656</v>
      </c>
      <c r="G719" s="322" t="s">
        <v>1658</v>
      </c>
      <c r="H719" s="322" t="s">
        <v>1657</v>
      </c>
      <c r="I719" s="323" t="s">
        <v>1659</v>
      </c>
      <c r="J719" s="141"/>
      <c r="K719" s="325"/>
      <c r="L719" s="325"/>
      <c r="M719" s="74"/>
    </row>
    <row r="720" spans="2:13">
      <c r="B720" s="75" t="s">
        <v>1762</v>
      </c>
      <c r="C720" s="95" t="s">
        <v>1767</v>
      </c>
      <c r="D720" s="96">
        <v>250</v>
      </c>
      <c r="E720" s="97">
        <v>5</v>
      </c>
      <c r="F720" s="97">
        <v>5</v>
      </c>
      <c r="G720" s="97">
        <v>35</v>
      </c>
      <c r="H720" s="97">
        <v>105</v>
      </c>
      <c r="I720" s="98">
        <v>50</v>
      </c>
      <c r="J720" s="141"/>
      <c r="K720" s="325"/>
      <c r="L720" s="325"/>
      <c r="M720" s="74"/>
    </row>
    <row r="721" spans="2:13">
      <c r="B721" s="75" t="s">
        <v>1667</v>
      </c>
      <c r="C721" s="95" t="s">
        <v>11</v>
      </c>
      <c r="D721" s="462" t="s">
        <v>1671</v>
      </c>
      <c r="E721" s="463"/>
      <c r="F721" s="463"/>
      <c r="G721" s="463"/>
      <c r="H721" s="463"/>
      <c r="I721" s="464"/>
      <c r="J721" s="141"/>
      <c r="K721" s="325"/>
      <c r="L721" s="325"/>
      <c r="M721" s="74"/>
    </row>
    <row r="722" spans="2:13">
      <c r="B722" s="75" t="s">
        <v>1668</v>
      </c>
      <c r="C722" s="95" t="s">
        <v>1725</v>
      </c>
      <c r="D722" s="465" t="s">
        <v>1663</v>
      </c>
      <c r="E722" s="466"/>
      <c r="F722" s="466"/>
      <c r="G722" s="466" t="s">
        <v>1664</v>
      </c>
      <c r="H722" s="466"/>
      <c r="I722" s="467"/>
      <c r="J722" s="141"/>
      <c r="K722" s="325"/>
      <c r="L722" s="325"/>
      <c r="M722" s="74"/>
    </row>
    <row r="723" spans="2:13">
      <c r="B723" s="75" t="s">
        <v>1672</v>
      </c>
      <c r="C723" s="105" t="s">
        <v>1523</v>
      </c>
      <c r="D723" s="72" t="s">
        <v>1665</v>
      </c>
      <c r="E723" s="325" t="s">
        <v>1146</v>
      </c>
      <c r="F723" s="325"/>
      <c r="G723" s="73" t="s">
        <v>1665</v>
      </c>
      <c r="H723" s="325" t="s">
        <v>1725</v>
      </c>
      <c r="I723" s="79"/>
      <c r="J723" s="141"/>
      <c r="K723" s="325"/>
      <c r="L723" s="325"/>
      <c r="M723" s="74"/>
    </row>
    <row r="724" spans="2:13">
      <c r="B724" s="75" t="s">
        <v>1661</v>
      </c>
      <c r="C724" s="95">
        <v>69.53</v>
      </c>
      <c r="D724" s="80" t="s">
        <v>1666</v>
      </c>
      <c r="E724" s="99">
        <v>102</v>
      </c>
      <c r="F724" s="77"/>
      <c r="G724" s="81" t="s">
        <v>1666</v>
      </c>
      <c r="H724" s="99" t="s">
        <v>1725</v>
      </c>
      <c r="I724" s="78"/>
      <c r="J724" s="141"/>
      <c r="K724" s="325"/>
      <c r="L724" s="325"/>
      <c r="M724" s="74"/>
    </row>
    <row r="725" spans="2:13">
      <c r="B725" s="75" t="s">
        <v>1662</v>
      </c>
      <c r="C725" s="95">
        <v>599.67999999999995</v>
      </c>
      <c r="D725" s="462" t="s">
        <v>1670</v>
      </c>
      <c r="E725" s="463"/>
      <c r="F725" s="463"/>
      <c r="G725" s="463"/>
      <c r="H725" s="463"/>
      <c r="I725" s="464"/>
      <c r="J725" s="141"/>
      <c r="K725" s="325"/>
      <c r="L725" s="325"/>
      <c r="M725" s="74"/>
    </row>
    <row r="726" spans="2:13">
      <c r="B726" s="75" t="s">
        <v>1730</v>
      </c>
      <c r="C726" s="119">
        <v>1483.85</v>
      </c>
      <c r="D726" s="465" t="s">
        <v>1663</v>
      </c>
      <c r="E726" s="466"/>
      <c r="F726" s="466"/>
      <c r="G726" s="466" t="s">
        <v>1664</v>
      </c>
      <c r="H726" s="466"/>
      <c r="I726" s="467"/>
      <c r="J726" s="141"/>
      <c r="K726" s="325"/>
      <c r="L726" s="325"/>
      <c r="M726" s="74"/>
    </row>
    <row r="727" spans="2:13">
      <c r="B727" s="75" t="s">
        <v>1715</v>
      </c>
      <c r="C727" s="95">
        <v>3.85</v>
      </c>
      <c r="D727" s="72" t="s">
        <v>1665</v>
      </c>
      <c r="E727" s="325" t="s">
        <v>946</v>
      </c>
      <c r="F727" s="325"/>
      <c r="G727" s="73" t="s">
        <v>1665</v>
      </c>
      <c r="H727" s="325" t="s">
        <v>1725</v>
      </c>
      <c r="I727" s="79"/>
      <c r="J727" s="141"/>
      <c r="K727" s="325"/>
      <c r="L727" s="325"/>
      <c r="M727" s="74"/>
    </row>
    <row r="728" spans="2:13">
      <c r="B728" s="75" t="s">
        <v>1716</v>
      </c>
      <c r="C728" s="95">
        <v>0.77</v>
      </c>
      <c r="D728" s="72" t="s">
        <v>1666</v>
      </c>
      <c r="E728" s="99">
        <v>68</v>
      </c>
      <c r="F728" s="77"/>
      <c r="G728" s="81" t="s">
        <v>1666</v>
      </c>
      <c r="H728" s="100" t="s">
        <v>1725</v>
      </c>
      <c r="I728" s="79"/>
      <c r="J728" s="141"/>
      <c r="K728" s="325"/>
      <c r="L728" s="325"/>
      <c r="M728" s="74"/>
    </row>
    <row r="729" spans="2:13">
      <c r="B729" s="468" t="s">
        <v>1673</v>
      </c>
      <c r="C729" s="463"/>
      <c r="D729" s="464"/>
      <c r="E729" s="462" t="s">
        <v>1674</v>
      </c>
      <c r="F729" s="463"/>
      <c r="G729" s="464"/>
      <c r="H729" s="462" t="s">
        <v>1675</v>
      </c>
      <c r="I729" s="463"/>
      <c r="J729" s="464"/>
      <c r="K729" s="462" t="s">
        <v>1703</v>
      </c>
      <c r="L729" s="463"/>
      <c r="M729" s="469"/>
    </row>
    <row r="730" spans="2:13">
      <c r="B730" s="82" t="s">
        <v>1676</v>
      </c>
      <c r="C730" s="322" t="s">
        <v>1677</v>
      </c>
      <c r="D730" s="323" t="s">
        <v>1678</v>
      </c>
      <c r="E730" s="321" t="s">
        <v>1676</v>
      </c>
      <c r="F730" s="322" t="s">
        <v>1677</v>
      </c>
      <c r="G730" s="323" t="s">
        <v>1678</v>
      </c>
      <c r="H730" s="321" t="s">
        <v>1696</v>
      </c>
      <c r="I730" s="322" t="s">
        <v>1733</v>
      </c>
      <c r="J730" s="323" t="s">
        <v>1734</v>
      </c>
      <c r="K730" s="321" t="s">
        <v>1704</v>
      </c>
      <c r="L730" s="322"/>
      <c r="M730" s="86" t="s">
        <v>1705</v>
      </c>
    </row>
    <row r="731" spans="2:13">
      <c r="B731" s="70" t="s">
        <v>1680</v>
      </c>
      <c r="C731" s="95" t="s">
        <v>1725</v>
      </c>
      <c r="D731" s="101" t="s">
        <v>1725</v>
      </c>
      <c r="E731" s="324" t="s">
        <v>1680</v>
      </c>
      <c r="F731" s="95" t="s">
        <v>1725</v>
      </c>
      <c r="G731" s="101" t="s">
        <v>1725</v>
      </c>
      <c r="H731" s="324" t="s">
        <v>1697</v>
      </c>
      <c r="I731" s="95">
        <v>0</v>
      </c>
      <c r="J731" s="101">
        <v>20</v>
      </c>
      <c r="K731" s="324" t="s">
        <v>1706</v>
      </c>
      <c r="L731" s="325"/>
      <c r="M731" s="116">
        <v>55</v>
      </c>
    </row>
    <row r="732" spans="2:13">
      <c r="B732" s="70" t="s">
        <v>1681</v>
      </c>
      <c r="C732" s="95" t="s">
        <v>849</v>
      </c>
      <c r="D732" s="101">
        <v>75</v>
      </c>
      <c r="E732" s="324" t="s">
        <v>1681</v>
      </c>
      <c r="F732" s="95" t="s">
        <v>846</v>
      </c>
      <c r="G732" s="101">
        <v>102</v>
      </c>
      <c r="H732" s="324" t="s">
        <v>1698</v>
      </c>
      <c r="I732" s="95">
        <v>90</v>
      </c>
      <c r="J732" s="101">
        <v>20</v>
      </c>
      <c r="K732" s="324" t="s">
        <v>1737</v>
      </c>
      <c r="L732" s="325"/>
      <c r="M732" s="116">
        <v>50</v>
      </c>
    </row>
    <row r="733" spans="2:13">
      <c r="B733" s="70" t="s">
        <v>1682</v>
      </c>
      <c r="C733" s="95" t="s">
        <v>1724</v>
      </c>
      <c r="D733" s="101">
        <v>0</v>
      </c>
      <c r="E733" s="324" t="s">
        <v>1682</v>
      </c>
      <c r="F733" s="105" t="s">
        <v>1348</v>
      </c>
      <c r="G733" s="101">
        <v>60</v>
      </c>
      <c r="H733" s="324" t="s">
        <v>1699</v>
      </c>
      <c r="I733" s="95">
        <v>0</v>
      </c>
      <c r="J733" s="101">
        <v>50</v>
      </c>
      <c r="K733" s="76" t="s">
        <v>1708</v>
      </c>
      <c r="L733" s="77"/>
      <c r="M733" s="110">
        <v>130</v>
      </c>
    </row>
    <row r="734" spans="2:13">
      <c r="B734" s="70" t="s">
        <v>1683</v>
      </c>
      <c r="C734" s="118" t="s">
        <v>1789</v>
      </c>
      <c r="D734" s="101">
        <v>75</v>
      </c>
      <c r="E734" s="324" t="s">
        <v>1683</v>
      </c>
      <c r="F734" s="105" t="s">
        <v>1309</v>
      </c>
      <c r="G734" s="101">
        <v>95</v>
      </c>
      <c r="H734" s="324" t="s">
        <v>1700</v>
      </c>
      <c r="I734" s="95">
        <v>0</v>
      </c>
      <c r="J734" s="101">
        <v>20</v>
      </c>
      <c r="K734" s="462" t="s">
        <v>1709</v>
      </c>
      <c r="L734" s="463"/>
      <c r="M734" s="469"/>
    </row>
    <row r="735" spans="2:13">
      <c r="B735" s="70" t="s">
        <v>1684</v>
      </c>
      <c r="C735" s="95" t="s">
        <v>1724</v>
      </c>
      <c r="D735" s="101">
        <v>0</v>
      </c>
      <c r="E735" s="324" t="s">
        <v>1684</v>
      </c>
      <c r="F735" s="95" t="s">
        <v>891</v>
      </c>
      <c r="G735" s="101">
        <v>80</v>
      </c>
      <c r="H735" s="325" t="s">
        <v>1726</v>
      </c>
      <c r="I735" s="95">
        <v>50</v>
      </c>
      <c r="J735" s="101">
        <v>0</v>
      </c>
      <c r="K735" s="470" t="s">
        <v>1710</v>
      </c>
      <c r="L735" s="471"/>
      <c r="M735" s="116">
        <v>0</v>
      </c>
    </row>
    <row r="736" spans="2:13">
      <c r="B736" s="70" t="s">
        <v>1685</v>
      </c>
      <c r="C736" s="95" t="s">
        <v>955</v>
      </c>
      <c r="D736" s="101">
        <v>75</v>
      </c>
      <c r="E736" s="324" t="s">
        <v>1685</v>
      </c>
      <c r="F736" s="95" t="s">
        <v>952</v>
      </c>
      <c r="G736" s="101">
        <v>95</v>
      </c>
      <c r="H736" s="324" t="s">
        <v>1701</v>
      </c>
      <c r="I736" s="95">
        <v>100</v>
      </c>
      <c r="J736" s="101">
        <v>20</v>
      </c>
      <c r="K736" s="470" t="s">
        <v>1711</v>
      </c>
      <c r="L736" s="471"/>
      <c r="M736" s="116">
        <v>0</v>
      </c>
    </row>
    <row r="737" spans="2:13">
      <c r="B737" s="70" t="s">
        <v>1686</v>
      </c>
      <c r="C737" s="105" t="s">
        <v>871</v>
      </c>
      <c r="D737" s="101">
        <v>150</v>
      </c>
      <c r="E737" s="324" t="s">
        <v>1686</v>
      </c>
      <c r="F737" s="95" t="s">
        <v>1724</v>
      </c>
      <c r="G737" s="101">
        <v>0</v>
      </c>
      <c r="H737" s="324" t="s">
        <v>1687</v>
      </c>
      <c r="I737" s="95">
        <v>85</v>
      </c>
      <c r="J737" s="101">
        <v>0</v>
      </c>
      <c r="K737" s="470" t="s">
        <v>1712</v>
      </c>
      <c r="L737" s="471"/>
      <c r="M737" s="116">
        <v>100</v>
      </c>
    </row>
    <row r="738" spans="2:13">
      <c r="B738" s="70" t="s">
        <v>1687</v>
      </c>
      <c r="C738" s="95" t="s">
        <v>1724</v>
      </c>
      <c r="D738" s="101">
        <v>0</v>
      </c>
      <c r="E738" s="324" t="s">
        <v>1687</v>
      </c>
      <c r="F738" s="95" t="s">
        <v>1724</v>
      </c>
      <c r="G738" s="101">
        <v>0</v>
      </c>
      <c r="H738" s="324" t="s">
        <v>1702</v>
      </c>
      <c r="I738" s="109">
        <v>55</v>
      </c>
      <c r="J738" s="115">
        <v>0</v>
      </c>
      <c r="K738" s="96"/>
      <c r="L738" s="109"/>
      <c r="M738" s="110"/>
    </row>
    <row r="739" spans="2:13">
      <c r="B739" s="70" t="s">
        <v>1688</v>
      </c>
      <c r="C739" s="103" t="s">
        <v>813</v>
      </c>
      <c r="D739" s="101">
        <v>100</v>
      </c>
      <c r="E739" s="324" t="s">
        <v>1688</v>
      </c>
      <c r="F739" s="95" t="s">
        <v>1724</v>
      </c>
      <c r="G739" s="101">
        <v>0</v>
      </c>
      <c r="H739" s="472" t="s">
        <v>1714</v>
      </c>
      <c r="I739" s="473"/>
      <c r="J739" s="90" t="s">
        <v>1713</v>
      </c>
      <c r="K739" s="106">
        <v>30</v>
      </c>
      <c r="L739" s="91" t="s">
        <v>1707</v>
      </c>
      <c r="M739" s="107">
        <v>130</v>
      </c>
    </row>
    <row r="740" spans="2:13">
      <c r="B740" s="70" t="s">
        <v>1689</v>
      </c>
      <c r="C740" s="95" t="s">
        <v>1724</v>
      </c>
      <c r="D740" s="101">
        <v>0</v>
      </c>
      <c r="E740" s="324" t="s">
        <v>1689</v>
      </c>
      <c r="F740" s="95" t="s">
        <v>1724</v>
      </c>
      <c r="G740" s="101">
        <v>0</v>
      </c>
      <c r="H740" s="325"/>
      <c r="I740" s="325"/>
      <c r="J740" s="325"/>
      <c r="K740" s="325"/>
      <c r="L740" s="325"/>
      <c r="M740" s="74"/>
    </row>
    <row r="741" spans="2:13">
      <c r="B741" s="70" t="s">
        <v>1690</v>
      </c>
      <c r="C741" s="105" t="s">
        <v>1374</v>
      </c>
      <c r="D741" s="101">
        <v>72</v>
      </c>
      <c r="E741" s="324" t="s">
        <v>1690</v>
      </c>
      <c r="F741" s="95" t="s">
        <v>13</v>
      </c>
      <c r="G741" s="101">
        <v>90</v>
      </c>
      <c r="H741" s="325"/>
      <c r="I741" s="325"/>
      <c r="J741" s="325"/>
      <c r="K741" s="325"/>
      <c r="L741" s="325"/>
      <c r="M741" s="74"/>
    </row>
    <row r="742" spans="2:13">
      <c r="B742" s="70" t="s">
        <v>1691</v>
      </c>
      <c r="C742" s="95" t="s">
        <v>1724</v>
      </c>
      <c r="D742" s="101">
        <v>0</v>
      </c>
      <c r="E742" s="324" t="s">
        <v>1691</v>
      </c>
      <c r="F742" s="95" t="s">
        <v>1724</v>
      </c>
      <c r="G742" s="101">
        <v>0</v>
      </c>
      <c r="H742" s="95" t="s">
        <v>1725</v>
      </c>
      <c r="I742" s="325"/>
      <c r="J742" s="325"/>
      <c r="K742" s="325"/>
      <c r="L742" s="325"/>
      <c r="M742" s="74"/>
    </row>
    <row r="743" spans="2:13">
      <c r="B743" s="70" t="s">
        <v>1692</v>
      </c>
      <c r="C743" s="95" t="s">
        <v>1156</v>
      </c>
      <c r="D743" s="101">
        <v>68</v>
      </c>
      <c r="E743" s="324" t="s">
        <v>1692</v>
      </c>
      <c r="F743" s="95" t="s">
        <v>1724</v>
      </c>
      <c r="G743" s="101">
        <v>0</v>
      </c>
      <c r="H743" s="325"/>
      <c r="I743" s="325"/>
      <c r="J743" s="325"/>
      <c r="K743" s="325"/>
      <c r="L743" s="325"/>
      <c r="M743" s="74"/>
    </row>
    <row r="744" spans="2:13">
      <c r="B744" s="70" t="s">
        <v>1693</v>
      </c>
      <c r="C744" s="95" t="s">
        <v>1724</v>
      </c>
      <c r="D744" s="101">
        <v>0</v>
      </c>
      <c r="E744" s="324" t="s">
        <v>1693</v>
      </c>
      <c r="F744" s="105" t="s">
        <v>1187</v>
      </c>
      <c r="G744" s="101">
        <v>80</v>
      </c>
      <c r="H744" s="95" t="s">
        <v>1718</v>
      </c>
      <c r="I744" s="325"/>
      <c r="J744" s="94" t="s">
        <v>1719</v>
      </c>
      <c r="K744" s="325"/>
      <c r="L744" s="94" t="s">
        <v>1720</v>
      </c>
      <c r="M744" s="74"/>
    </row>
    <row r="745" spans="2:13">
      <c r="B745" s="70" t="s">
        <v>1694</v>
      </c>
      <c r="C745" s="95" t="s">
        <v>1724</v>
      </c>
      <c r="D745" s="101">
        <v>0</v>
      </c>
      <c r="E745" s="324" t="s">
        <v>1694</v>
      </c>
      <c r="F745" s="95" t="s">
        <v>1724</v>
      </c>
      <c r="G745" s="101">
        <v>0</v>
      </c>
      <c r="H745" s="325"/>
      <c r="I745" s="325"/>
      <c r="J745" s="325"/>
      <c r="K745" s="325"/>
      <c r="L745" s="325"/>
      <c r="M745" s="74"/>
    </row>
    <row r="746" spans="2:13">
      <c r="B746" s="70" t="s">
        <v>1679</v>
      </c>
      <c r="C746" s="95" t="s">
        <v>865</v>
      </c>
      <c r="D746" s="101">
        <v>66</v>
      </c>
      <c r="E746" s="324" t="s">
        <v>1679</v>
      </c>
      <c r="F746" s="95" t="s">
        <v>1724</v>
      </c>
      <c r="G746" s="101">
        <v>0</v>
      </c>
      <c r="H746" s="95" t="s">
        <v>1725</v>
      </c>
      <c r="I746" s="325"/>
      <c r="J746" s="325"/>
      <c r="K746" s="325"/>
      <c r="L746" s="325"/>
      <c r="M746" s="74"/>
    </row>
    <row r="747" spans="2:13">
      <c r="B747" s="70" t="s">
        <v>1695</v>
      </c>
      <c r="C747" s="95" t="s">
        <v>966</v>
      </c>
      <c r="D747" s="101">
        <v>75</v>
      </c>
      <c r="E747" s="324" t="s">
        <v>1695</v>
      </c>
      <c r="F747" s="95" t="s">
        <v>1724</v>
      </c>
      <c r="G747" s="101">
        <v>0</v>
      </c>
      <c r="H747" s="325"/>
      <c r="I747" s="325"/>
      <c r="J747" s="325"/>
      <c r="K747" s="325"/>
      <c r="L747" s="325"/>
      <c r="M747" s="74"/>
    </row>
    <row r="748" spans="2:13" ht="15.75" thickBot="1">
      <c r="B748" s="111" t="s">
        <v>1731</v>
      </c>
      <c r="C748" s="102"/>
      <c r="D748" s="117">
        <v>84</v>
      </c>
      <c r="E748" s="112" t="s">
        <v>1732</v>
      </c>
      <c r="F748" s="102"/>
      <c r="G748" s="117">
        <v>86</v>
      </c>
      <c r="H748" s="92"/>
      <c r="I748" s="92"/>
      <c r="J748" s="92"/>
      <c r="K748" s="92"/>
      <c r="L748" s="92"/>
      <c r="M748" s="93"/>
    </row>
    <row r="749" spans="2:13" ht="15.75" thickTop="1">
      <c r="B749" s="113"/>
      <c r="C749" s="114"/>
      <c r="D749" s="151"/>
      <c r="E749" s="113"/>
      <c r="F749" s="114"/>
      <c r="G749" s="151"/>
      <c r="H749" s="67"/>
      <c r="I749" s="67"/>
      <c r="J749" s="67"/>
      <c r="K749" s="67"/>
      <c r="L749" s="67"/>
      <c r="M749" s="67"/>
    </row>
    <row r="750" spans="2:13">
      <c r="B750" s="113"/>
      <c r="C750" s="114"/>
      <c r="D750" s="151"/>
      <c r="E750" s="113"/>
      <c r="F750" s="114"/>
      <c r="G750" s="151"/>
      <c r="H750" s="67"/>
      <c r="I750" s="67"/>
      <c r="J750" s="67"/>
      <c r="K750" s="67"/>
      <c r="L750" s="67"/>
      <c r="M750" s="67"/>
    </row>
    <row r="751" spans="2:13" ht="15.75" thickBot="1">
      <c r="B751" s="113"/>
      <c r="C751" s="114"/>
      <c r="D751" s="151"/>
      <c r="E751" s="113"/>
      <c r="F751" s="114"/>
      <c r="G751" s="151"/>
      <c r="H751" s="67"/>
      <c r="I751" s="67"/>
      <c r="J751" s="67"/>
      <c r="K751" s="67"/>
      <c r="L751" s="67"/>
      <c r="M751" s="67"/>
    </row>
    <row r="752" spans="2:13" ht="16.5" thickTop="1" thickBot="1">
      <c r="B752" s="457" t="s">
        <v>1877</v>
      </c>
      <c r="C752" s="458"/>
      <c r="D752" s="459" t="s">
        <v>1660</v>
      </c>
      <c r="E752" s="460"/>
      <c r="F752" s="460"/>
      <c r="G752" s="460"/>
      <c r="H752" s="460"/>
      <c r="I752" s="461"/>
      <c r="J752" s="202"/>
      <c r="K752" s="68"/>
      <c r="L752" s="68"/>
      <c r="M752" s="69"/>
    </row>
    <row r="753" spans="2:13" ht="15.75" thickTop="1">
      <c r="B753" s="75" t="s">
        <v>1669</v>
      </c>
      <c r="C753" s="322">
        <v>12</v>
      </c>
      <c r="D753" s="321" t="s">
        <v>1654</v>
      </c>
      <c r="E753" s="322" t="s">
        <v>1655</v>
      </c>
      <c r="F753" s="322" t="s">
        <v>1656</v>
      </c>
      <c r="G753" s="322" t="s">
        <v>1658</v>
      </c>
      <c r="H753" s="322" t="s">
        <v>1657</v>
      </c>
      <c r="I753" s="323" t="s">
        <v>1659</v>
      </c>
      <c r="J753" s="154"/>
      <c r="K753" s="325"/>
      <c r="L753" s="325"/>
      <c r="M753" s="74"/>
    </row>
    <row r="754" spans="2:13">
      <c r="B754" s="75" t="s">
        <v>1762</v>
      </c>
      <c r="C754" s="95" t="s">
        <v>1767</v>
      </c>
      <c r="D754" s="96">
        <v>60</v>
      </c>
      <c r="E754" s="97">
        <v>70</v>
      </c>
      <c r="F754" s="97">
        <v>105</v>
      </c>
      <c r="G754" s="97">
        <v>70</v>
      </c>
      <c r="H754" s="97">
        <v>120</v>
      </c>
      <c r="I754" s="98">
        <v>75</v>
      </c>
      <c r="J754" s="154"/>
      <c r="K754" s="325"/>
      <c r="L754" s="325"/>
      <c r="M754" s="74"/>
    </row>
    <row r="755" spans="2:13">
      <c r="B755" s="75" t="s">
        <v>1667</v>
      </c>
      <c r="C755" s="95" t="s">
        <v>9</v>
      </c>
      <c r="D755" s="462" t="s">
        <v>1671</v>
      </c>
      <c r="E755" s="463"/>
      <c r="F755" s="463"/>
      <c r="G755" s="463"/>
      <c r="H755" s="463"/>
      <c r="I755" s="464"/>
      <c r="J755" s="154"/>
      <c r="K755" s="325"/>
      <c r="L755" s="325"/>
      <c r="M755" s="74"/>
    </row>
    <row r="756" spans="2:13">
      <c r="B756" s="75" t="s">
        <v>1668</v>
      </c>
      <c r="C756" s="95" t="s">
        <v>13</v>
      </c>
      <c r="D756" s="465" t="s">
        <v>1663</v>
      </c>
      <c r="E756" s="466"/>
      <c r="F756" s="466"/>
      <c r="G756" s="466" t="s">
        <v>1664</v>
      </c>
      <c r="H756" s="466"/>
      <c r="I756" s="467"/>
      <c r="J756" s="154"/>
      <c r="K756" s="325"/>
      <c r="L756" s="325"/>
      <c r="M756" s="74"/>
    </row>
    <row r="757" spans="2:13">
      <c r="B757" s="75" t="s">
        <v>1672</v>
      </c>
      <c r="C757" s="95" t="s">
        <v>1499</v>
      </c>
      <c r="D757" s="72" t="s">
        <v>1665</v>
      </c>
      <c r="E757" s="325" t="s">
        <v>813</v>
      </c>
      <c r="F757" s="325"/>
      <c r="G757" s="73" t="s">
        <v>1665</v>
      </c>
      <c r="H757" s="325" t="s">
        <v>1374</v>
      </c>
      <c r="I757" s="79"/>
      <c r="J757" s="331"/>
      <c r="K757" s="325"/>
      <c r="L757" s="325"/>
      <c r="M757" s="74"/>
    </row>
    <row r="758" spans="2:13">
      <c r="B758" s="75" t="s">
        <v>1661</v>
      </c>
      <c r="C758" s="95">
        <v>459.82</v>
      </c>
      <c r="D758" s="80" t="s">
        <v>1666</v>
      </c>
      <c r="E758" s="99">
        <v>100</v>
      </c>
      <c r="F758" s="77"/>
      <c r="G758" s="81" t="s">
        <v>1666</v>
      </c>
      <c r="H758" s="99">
        <v>72</v>
      </c>
      <c r="I758" s="78"/>
      <c r="J758" s="129"/>
      <c r="K758" s="325"/>
      <c r="L758" s="325"/>
      <c r="M758" s="74"/>
    </row>
    <row r="759" spans="2:13">
      <c r="B759" s="75" t="s">
        <v>1662</v>
      </c>
      <c r="C759" s="95">
        <v>279.45</v>
      </c>
      <c r="D759" s="462" t="s">
        <v>1670</v>
      </c>
      <c r="E759" s="463"/>
      <c r="F759" s="463"/>
      <c r="G759" s="463"/>
      <c r="H759" s="463"/>
      <c r="I759" s="464"/>
      <c r="J759" s="129"/>
      <c r="K759" s="325"/>
      <c r="L759" s="325"/>
      <c r="M759" s="74"/>
    </row>
    <row r="760" spans="2:13">
      <c r="B760" s="75" t="s">
        <v>1730</v>
      </c>
      <c r="C760" s="95">
        <v>454.52</v>
      </c>
      <c r="D760" s="465" t="s">
        <v>1663</v>
      </c>
      <c r="E760" s="466"/>
      <c r="F760" s="466"/>
      <c r="G760" s="466" t="s">
        <v>1664</v>
      </c>
      <c r="H760" s="466"/>
      <c r="I760" s="467"/>
      <c r="J760" s="129"/>
      <c r="K760" s="325"/>
      <c r="L760" s="325"/>
      <c r="M760" s="74"/>
    </row>
    <row r="761" spans="2:13">
      <c r="B761" s="75" t="s">
        <v>1715</v>
      </c>
      <c r="C761" s="95">
        <v>0.92</v>
      </c>
      <c r="D761" s="72" t="s">
        <v>1665</v>
      </c>
      <c r="E761" s="325" t="s">
        <v>812</v>
      </c>
      <c r="F761" s="325"/>
      <c r="G761" s="73" t="s">
        <v>1665</v>
      </c>
      <c r="H761" s="325" t="s">
        <v>13</v>
      </c>
      <c r="I761" s="79"/>
      <c r="J761" s="129"/>
      <c r="K761" s="325"/>
      <c r="L761" s="325"/>
      <c r="M761" s="74"/>
    </row>
    <row r="762" spans="2:13">
      <c r="B762" s="75" t="s">
        <v>1716</v>
      </c>
      <c r="C762" s="95">
        <v>1.1499999999999999</v>
      </c>
      <c r="D762" s="72" t="s">
        <v>1666</v>
      </c>
      <c r="E762" s="99">
        <v>90</v>
      </c>
      <c r="F762" s="77"/>
      <c r="G762" s="81" t="s">
        <v>1666</v>
      </c>
      <c r="H762" s="100">
        <v>90</v>
      </c>
      <c r="I762" s="79"/>
      <c r="J762" s="129"/>
      <c r="K762" s="325"/>
      <c r="L762" s="325"/>
      <c r="M762" s="74"/>
    </row>
    <row r="763" spans="2:13">
      <c r="B763" s="468" t="s">
        <v>1673</v>
      </c>
      <c r="C763" s="463"/>
      <c r="D763" s="464"/>
      <c r="E763" s="462" t="s">
        <v>1674</v>
      </c>
      <c r="F763" s="463"/>
      <c r="G763" s="464"/>
      <c r="H763" s="462" t="s">
        <v>1675</v>
      </c>
      <c r="I763" s="463"/>
      <c r="J763" s="464"/>
      <c r="K763" s="462" t="s">
        <v>1703</v>
      </c>
      <c r="L763" s="463"/>
      <c r="M763" s="469"/>
    </row>
    <row r="764" spans="2:13">
      <c r="B764" s="82" t="s">
        <v>1676</v>
      </c>
      <c r="C764" s="322" t="s">
        <v>1677</v>
      </c>
      <c r="D764" s="323" t="s">
        <v>1678</v>
      </c>
      <c r="E764" s="321" t="s">
        <v>1676</v>
      </c>
      <c r="F764" s="322" t="s">
        <v>1677</v>
      </c>
      <c r="G764" s="323" t="s">
        <v>1678</v>
      </c>
      <c r="H764" s="321" t="s">
        <v>1696</v>
      </c>
      <c r="I764" s="322" t="s">
        <v>1733</v>
      </c>
      <c r="J764" s="323" t="s">
        <v>1734</v>
      </c>
      <c r="K764" s="321" t="s">
        <v>1704</v>
      </c>
      <c r="L764" s="322"/>
      <c r="M764" s="86" t="s">
        <v>1705</v>
      </c>
    </row>
    <row r="765" spans="2:13">
      <c r="B765" s="70" t="s">
        <v>1680</v>
      </c>
      <c r="C765" s="95" t="s">
        <v>1146</v>
      </c>
      <c r="D765" s="101">
        <v>102</v>
      </c>
      <c r="E765" s="324" t="s">
        <v>1680</v>
      </c>
      <c r="F765" s="103" t="s">
        <v>946</v>
      </c>
      <c r="G765" s="101">
        <v>68</v>
      </c>
      <c r="H765" s="324" t="s">
        <v>1697</v>
      </c>
      <c r="I765" s="95">
        <v>0</v>
      </c>
      <c r="J765" s="101">
        <v>0</v>
      </c>
      <c r="K765" s="324" t="s">
        <v>1706</v>
      </c>
      <c r="L765" s="325"/>
      <c r="M765" s="116">
        <v>25</v>
      </c>
    </row>
    <row r="766" spans="2:13">
      <c r="B766" s="70" t="s">
        <v>1681</v>
      </c>
      <c r="C766" s="95" t="s">
        <v>1724</v>
      </c>
      <c r="D766" s="101">
        <v>0</v>
      </c>
      <c r="E766" s="324" t="s">
        <v>1681</v>
      </c>
      <c r="F766" s="95" t="s">
        <v>1724</v>
      </c>
      <c r="G766" s="101">
        <v>0</v>
      </c>
      <c r="H766" s="324" t="s">
        <v>1698</v>
      </c>
      <c r="I766" s="95">
        <v>90</v>
      </c>
      <c r="J766" s="101">
        <v>10</v>
      </c>
      <c r="K766" s="324" t="s">
        <v>1737</v>
      </c>
      <c r="L766" s="325"/>
      <c r="M766" s="116">
        <v>0</v>
      </c>
    </row>
    <row r="767" spans="2:13">
      <c r="B767" s="70" t="s">
        <v>1682</v>
      </c>
      <c r="C767" s="95" t="s">
        <v>1724</v>
      </c>
      <c r="D767" s="101">
        <v>0</v>
      </c>
      <c r="E767" s="324" t="s">
        <v>1682</v>
      </c>
      <c r="F767" s="95" t="s">
        <v>1724</v>
      </c>
      <c r="G767" s="101">
        <v>0</v>
      </c>
      <c r="H767" s="324" t="s">
        <v>1699</v>
      </c>
      <c r="I767" s="95">
        <v>0</v>
      </c>
      <c r="J767" s="101">
        <v>20</v>
      </c>
      <c r="K767" s="76" t="s">
        <v>1708</v>
      </c>
      <c r="L767" s="77"/>
      <c r="M767" s="110">
        <v>0</v>
      </c>
    </row>
    <row r="768" spans="2:13">
      <c r="B768" s="70" t="s">
        <v>1683</v>
      </c>
      <c r="C768" s="95" t="s">
        <v>1724</v>
      </c>
      <c r="D768" s="101">
        <v>0</v>
      </c>
      <c r="E768" s="324" t="s">
        <v>1683</v>
      </c>
      <c r="F768" s="105" t="s">
        <v>721</v>
      </c>
      <c r="G768" s="101">
        <v>45</v>
      </c>
      <c r="H768" s="324" t="s">
        <v>1700</v>
      </c>
      <c r="I768" s="95">
        <v>0</v>
      </c>
      <c r="J768" s="101">
        <v>10</v>
      </c>
      <c r="K768" s="462" t="s">
        <v>1709</v>
      </c>
      <c r="L768" s="463"/>
      <c r="M768" s="469"/>
    </row>
    <row r="769" spans="2:13">
      <c r="B769" s="70" t="s">
        <v>1684</v>
      </c>
      <c r="C769" s="95" t="s">
        <v>1724</v>
      </c>
      <c r="D769" s="101">
        <v>0</v>
      </c>
      <c r="E769" s="324" t="s">
        <v>1684</v>
      </c>
      <c r="F769" s="95" t="s">
        <v>891</v>
      </c>
      <c r="G769" s="101">
        <v>80</v>
      </c>
      <c r="H769" s="325" t="s">
        <v>1726</v>
      </c>
      <c r="I769" s="95">
        <v>0</v>
      </c>
      <c r="J769" s="101">
        <v>0</v>
      </c>
      <c r="K769" s="470" t="s">
        <v>1710</v>
      </c>
      <c r="L769" s="471"/>
      <c r="M769" s="116">
        <v>0</v>
      </c>
    </row>
    <row r="770" spans="2:13">
      <c r="B770" s="70" t="s">
        <v>1685</v>
      </c>
      <c r="C770" s="95" t="s">
        <v>1724</v>
      </c>
      <c r="D770" s="101">
        <v>0</v>
      </c>
      <c r="E770" s="324" t="s">
        <v>1685</v>
      </c>
      <c r="F770" s="95" t="s">
        <v>952</v>
      </c>
      <c r="G770" s="101">
        <v>95</v>
      </c>
      <c r="H770" s="324" t="s">
        <v>1701</v>
      </c>
      <c r="I770" s="95">
        <v>0</v>
      </c>
      <c r="J770" s="101">
        <v>0</v>
      </c>
      <c r="K770" s="470" t="s">
        <v>1711</v>
      </c>
      <c r="L770" s="471"/>
      <c r="M770" s="116">
        <v>0</v>
      </c>
    </row>
    <row r="771" spans="2:13">
      <c r="B771" s="70" t="s">
        <v>1686</v>
      </c>
      <c r="C771" s="103" t="s">
        <v>1157</v>
      </c>
      <c r="D771" s="101">
        <v>40</v>
      </c>
      <c r="E771" s="324" t="s">
        <v>1686</v>
      </c>
      <c r="F771" s="95" t="s">
        <v>1724</v>
      </c>
      <c r="G771" s="101">
        <v>0</v>
      </c>
      <c r="H771" s="324" t="s">
        <v>1687</v>
      </c>
      <c r="I771" s="95">
        <v>85</v>
      </c>
      <c r="J771" s="101">
        <v>0</v>
      </c>
      <c r="K771" s="470" t="s">
        <v>1712</v>
      </c>
      <c r="L771" s="471"/>
      <c r="M771" s="116">
        <v>100</v>
      </c>
    </row>
    <row r="772" spans="2:13">
      <c r="B772" s="70" t="s">
        <v>1687</v>
      </c>
      <c r="C772" s="95" t="s">
        <v>1724</v>
      </c>
      <c r="D772" s="101">
        <v>0</v>
      </c>
      <c r="E772" s="324" t="s">
        <v>1687</v>
      </c>
      <c r="F772" s="95" t="s">
        <v>1724</v>
      </c>
      <c r="G772" s="101">
        <v>0</v>
      </c>
      <c r="H772" s="324" t="s">
        <v>1702</v>
      </c>
      <c r="I772" s="109">
        <v>0</v>
      </c>
      <c r="J772" s="115">
        <v>0</v>
      </c>
      <c r="K772" s="96"/>
      <c r="L772" s="109"/>
      <c r="M772" s="110"/>
    </row>
    <row r="773" spans="2:13">
      <c r="B773" s="70" t="s">
        <v>1688</v>
      </c>
      <c r="C773" s="95" t="s">
        <v>1725</v>
      </c>
      <c r="D773" s="101" t="s">
        <v>1725</v>
      </c>
      <c r="E773" s="324" t="s">
        <v>1688</v>
      </c>
      <c r="F773" s="95" t="s">
        <v>1725</v>
      </c>
      <c r="G773" s="101" t="s">
        <v>1725</v>
      </c>
      <c r="H773" s="472" t="s">
        <v>1714</v>
      </c>
      <c r="I773" s="473"/>
      <c r="J773" s="90" t="s">
        <v>1713</v>
      </c>
      <c r="K773" s="106">
        <v>60</v>
      </c>
      <c r="L773" s="91" t="s">
        <v>1707</v>
      </c>
      <c r="M773" s="107">
        <v>340</v>
      </c>
    </row>
    <row r="774" spans="2:13">
      <c r="B774" s="70" t="s">
        <v>1689</v>
      </c>
      <c r="C774" s="95" t="s">
        <v>1724</v>
      </c>
      <c r="D774" s="101">
        <v>0</v>
      </c>
      <c r="E774" s="324" t="s">
        <v>1689</v>
      </c>
      <c r="F774" s="95" t="s">
        <v>1724</v>
      </c>
      <c r="G774" s="101">
        <v>0</v>
      </c>
      <c r="H774" s="325"/>
      <c r="I774" s="325"/>
      <c r="J774" s="325"/>
      <c r="K774" s="325"/>
      <c r="L774" s="325"/>
      <c r="M774" s="74"/>
    </row>
    <row r="775" spans="2:13">
      <c r="B775" s="70" t="s">
        <v>1690</v>
      </c>
      <c r="C775" s="95" t="s">
        <v>1725</v>
      </c>
      <c r="D775" s="101" t="s">
        <v>1725</v>
      </c>
      <c r="E775" s="324" t="s">
        <v>1690</v>
      </c>
      <c r="F775" s="95" t="s">
        <v>1725</v>
      </c>
      <c r="G775" s="101" t="s">
        <v>1725</v>
      </c>
      <c r="H775" s="325"/>
      <c r="I775" s="325"/>
      <c r="J775" s="325"/>
      <c r="K775" s="325"/>
      <c r="L775" s="325"/>
      <c r="M775" s="74"/>
    </row>
    <row r="776" spans="2:13">
      <c r="B776" s="70" t="s">
        <v>1691</v>
      </c>
      <c r="C776" s="95" t="s">
        <v>1724</v>
      </c>
      <c r="D776" s="101">
        <v>0</v>
      </c>
      <c r="E776" s="324" t="s">
        <v>1691</v>
      </c>
      <c r="F776" s="105" t="s">
        <v>1197</v>
      </c>
      <c r="G776" s="101">
        <v>75</v>
      </c>
      <c r="H776" s="325"/>
      <c r="I776" s="325"/>
      <c r="J776" s="325"/>
      <c r="K776" s="325"/>
      <c r="L776" s="325"/>
      <c r="M776" s="74"/>
    </row>
    <row r="777" spans="2:13">
      <c r="B777" s="70" t="s">
        <v>1692</v>
      </c>
      <c r="C777" s="103" t="s">
        <v>1254</v>
      </c>
      <c r="D777" s="101">
        <v>80</v>
      </c>
      <c r="E777" s="324" t="s">
        <v>1692</v>
      </c>
      <c r="F777" s="118" t="s">
        <v>1857</v>
      </c>
      <c r="G777" s="101">
        <v>60</v>
      </c>
      <c r="H777" s="325"/>
      <c r="I777" s="325"/>
      <c r="J777" s="325"/>
      <c r="K777" s="325"/>
      <c r="L777" s="325"/>
      <c r="M777" s="74"/>
    </row>
    <row r="778" spans="2:13">
      <c r="B778" s="70" t="s">
        <v>1693</v>
      </c>
      <c r="C778" s="95" t="s">
        <v>1724</v>
      </c>
      <c r="D778" s="101">
        <v>0</v>
      </c>
      <c r="E778" s="324" t="s">
        <v>1693</v>
      </c>
      <c r="F778" s="105" t="s">
        <v>1187</v>
      </c>
      <c r="G778" s="101">
        <v>80</v>
      </c>
      <c r="H778" s="95"/>
      <c r="I778" s="325" t="s">
        <v>1805</v>
      </c>
      <c r="J778" s="94"/>
      <c r="K778" s="325"/>
      <c r="L778" s="94" t="s">
        <v>1720</v>
      </c>
      <c r="M778" s="74"/>
    </row>
    <row r="779" spans="2:13">
      <c r="B779" s="70" t="s">
        <v>1694</v>
      </c>
      <c r="C779" s="95" t="s">
        <v>1724</v>
      </c>
      <c r="D779" s="101">
        <v>0</v>
      </c>
      <c r="E779" s="324" t="s">
        <v>1694</v>
      </c>
      <c r="F779" s="95" t="s">
        <v>1724</v>
      </c>
      <c r="G779" s="101">
        <v>0</v>
      </c>
      <c r="H779" s="325"/>
      <c r="I779" s="325"/>
      <c r="J779" s="325"/>
      <c r="K779" s="325"/>
      <c r="L779" s="325"/>
      <c r="M779" s="74"/>
    </row>
    <row r="780" spans="2:13">
      <c r="B780" s="70" t="s">
        <v>1679</v>
      </c>
      <c r="C780" s="95" t="s">
        <v>1724</v>
      </c>
      <c r="D780" s="101">
        <v>0</v>
      </c>
      <c r="E780" s="324" t="s">
        <v>1679</v>
      </c>
      <c r="F780" s="95" t="s">
        <v>1724</v>
      </c>
      <c r="G780" s="101">
        <v>0</v>
      </c>
      <c r="H780" s="325"/>
      <c r="I780" s="325"/>
      <c r="J780" s="325"/>
      <c r="K780" s="325"/>
      <c r="L780" s="325"/>
      <c r="M780" s="74"/>
    </row>
    <row r="781" spans="2:13">
      <c r="B781" s="70" t="s">
        <v>1695</v>
      </c>
      <c r="C781" s="95" t="s">
        <v>911</v>
      </c>
      <c r="D781" s="101">
        <v>75</v>
      </c>
      <c r="E781" s="324" t="s">
        <v>1695</v>
      </c>
      <c r="F781" s="95" t="s">
        <v>1724</v>
      </c>
      <c r="G781" s="101">
        <v>0</v>
      </c>
      <c r="H781" s="325"/>
      <c r="I781" s="325"/>
      <c r="J781" s="325"/>
      <c r="K781" s="325"/>
      <c r="L781" s="325"/>
      <c r="M781" s="74"/>
    </row>
    <row r="782" spans="2:13" ht="15.75" thickBot="1">
      <c r="B782" s="111" t="s">
        <v>1731</v>
      </c>
      <c r="C782" s="102"/>
      <c r="D782" s="117">
        <v>74</v>
      </c>
      <c r="E782" s="112" t="s">
        <v>1732</v>
      </c>
      <c r="F782" s="102"/>
      <c r="G782" s="117">
        <v>72</v>
      </c>
      <c r="H782" s="92"/>
      <c r="I782" s="92"/>
      <c r="J782" s="92"/>
      <c r="K782" s="92"/>
      <c r="L782" s="92"/>
      <c r="M782" s="93"/>
    </row>
    <row r="783" spans="2:13" ht="16.5" thickTop="1" thickBot="1">
      <c r="B783" s="113"/>
      <c r="C783" s="114"/>
      <c r="D783" s="151"/>
      <c r="E783" s="113"/>
      <c r="F783" s="114"/>
      <c r="G783" s="151"/>
      <c r="H783" s="67"/>
      <c r="I783" s="67"/>
      <c r="J783" s="67"/>
      <c r="K783" s="67"/>
      <c r="L783" s="67"/>
      <c r="M783" s="67"/>
    </row>
    <row r="784" spans="2:13" ht="16.5" thickTop="1" thickBot="1">
      <c r="B784" s="457" t="s">
        <v>1878</v>
      </c>
      <c r="C784" s="458"/>
      <c r="D784" s="459" t="s">
        <v>1660</v>
      </c>
      <c r="E784" s="460"/>
      <c r="F784" s="460"/>
      <c r="G784" s="460"/>
      <c r="H784" s="460"/>
      <c r="I784" s="461"/>
      <c r="J784" s="140"/>
      <c r="K784" s="68"/>
      <c r="L784" s="68"/>
      <c r="M784" s="69"/>
    </row>
    <row r="785" spans="2:13" ht="15.75" thickTop="1">
      <c r="B785" s="75" t="s">
        <v>1669</v>
      </c>
      <c r="C785" s="322">
        <v>14</v>
      </c>
      <c r="D785" s="321" t="s">
        <v>1654</v>
      </c>
      <c r="E785" s="322" t="s">
        <v>1655</v>
      </c>
      <c r="F785" s="322" t="s">
        <v>1656</v>
      </c>
      <c r="G785" s="322" t="s">
        <v>1658</v>
      </c>
      <c r="H785" s="322" t="s">
        <v>1657</v>
      </c>
      <c r="I785" s="323" t="s">
        <v>1659</v>
      </c>
      <c r="J785" s="141"/>
      <c r="K785" s="325"/>
      <c r="L785" s="325"/>
      <c r="M785" s="74"/>
    </row>
    <row r="786" spans="2:13">
      <c r="B786" s="75" t="s">
        <v>1762</v>
      </c>
      <c r="C786" s="95" t="s">
        <v>1767</v>
      </c>
      <c r="D786" s="96">
        <v>95</v>
      </c>
      <c r="E786" s="97">
        <v>70</v>
      </c>
      <c r="F786" s="97">
        <v>73</v>
      </c>
      <c r="G786" s="97">
        <v>85</v>
      </c>
      <c r="H786" s="97">
        <v>90</v>
      </c>
      <c r="I786" s="98">
        <v>60</v>
      </c>
      <c r="J786" s="141"/>
      <c r="K786" s="325"/>
      <c r="L786" s="325"/>
      <c r="M786" s="74"/>
    </row>
    <row r="787" spans="2:13">
      <c r="B787" s="75" t="s">
        <v>1667</v>
      </c>
      <c r="C787" s="95" t="s">
        <v>11</v>
      </c>
      <c r="D787" s="462" t="s">
        <v>1671</v>
      </c>
      <c r="E787" s="463"/>
      <c r="F787" s="463"/>
      <c r="G787" s="463"/>
      <c r="H787" s="463"/>
      <c r="I787" s="464"/>
      <c r="J787" s="141"/>
      <c r="K787" s="325"/>
      <c r="L787" s="325"/>
      <c r="M787" s="74"/>
    </row>
    <row r="788" spans="2:13">
      <c r="B788" s="75" t="s">
        <v>1668</v>
      </c>
      <c r="C788" s="95" t="s">
        <v>1725</v>
      </c>
      <c r="D788" s="465" t="s">
        <v>1663</v>
      </c>
      <c r="E788" s="466"/>
      <c r="F788" s="466"/>
      <c r="G788" s="466" t="s">
        <v>1664</v>
      </c>
      <c r="H788" s="466"/>
      <c r="I788" s="467"/>
      <c r="J788" s="141"/>
      <c r="K788" s="325"/>
      <c r="L788" s="325"/>
      <c r="M788" s="74"/>
    </row>
    <row r="789" spans="2:13">
      <c r="B789" s="75" t="s">
        <v>1672</v>
      </c>
      <c r="C789" s="105" t="s">
        <v>1507</v>
      </c>
      <c r="D789" s="72" t="s">
        <v>1665</v>
      </c>
      <c r="E789" s="325" t="s">
        <v>1146</v>
      </c>
      <c r="F789" s="325"/>
      <c r="G789" s="73" t="s">
        <v>1665</v>
      </c>
      <c r="H789" s="325" t="s">
        <v>1725</v>
      </c>
      <c r="I789" s="79"/>
      <c r="J789" s="141"/>
      <c r="K789" s="325"/>
      <c r="L789" s="325"/>
      <c r="M789" s="74"/>
    </row>
    <row r="790" spans="2:13">
      <c r="B790" s="75" t="s">
        <v>1661</v>
      </c>
      <c r="C790" s="95">
        <v>128.57</v>
      </c>
      <c r="D790" s="80" t="s">
        <v>1666</v>
      </c>
      <c r="E790" s="99">
        <v>102</v>
      </c>
      <c r="F790" s="77"/>
      <c r="G790" s="81" t="s">
        <v>1666</v>
      </c>
      <c r="H790" s="99" t="s">
        <v>1725</v>
      </c>
      <c r="I790" s="78"/>
      <c r="J790" s="141"/>
      <c r="K790" s="325"/>
      <c r="L790" s="325"/>
      <c r="M790" s="74"/>
    </row>
    <row r="791" spans="2:13">
      <c r="B791" s="75" t="s">
        <v>1662</v>
      </c>
      <c r="C791" s="95">
        <v>336.98</v>
      </c>
      <c r="D791" s="462" t="s">
        <v>1670</v>
      </c>
      <c r="E791" s="463"/>
      <c r="F791" s="463"/>
      <c r="G791" s="463"/>
      <c r="H791" s="463"/>
      <c r="I791" s="464"/>
      <c r="J791" s="141"/>
      <c r="K791" s="325"/>
      <c r="L791" s="325"/>
      <c r="M791" s="74"/>
    </row>
    <row r="792" spans="2:13">
      <c r="B792" s="75" t="s">
        <v>1730</v>
      </c>
      <c r="C792" s="95">
        <v>933.86</v>
      </c>
      <c r="D792" s="465" t="s">
        <v>1663</v>
      </c>
      <c r="E792" s="466"/>
      <c r="F792" s="466"/>
      <c r="G792" s="466" t="s">
        <v>1664</v>
      </c>
      <c r="H792" s="466"/>
      <c r="I792" s="467"/>
      <c r="J792" s="141"/>
      <c r="K792" s="325"/>
      <c r="L792" s="325"/>
      <c r="M792" s="74"/>
    </row>
    <row r="793" spans="2:13">
      <c r="B793" s="75" t="s">
        <v>1715</v>
      </c>
      <c r="C793" s="95">
        <v>1.46</v>
      </c>
      <c r="D793" s="72" t="s">
        <v>1665</v>
      </c>
      <c r="E793" s="325" t="s">
        <v>946</v>
      </c>
      <c r="F793" s="325"/>
      <c r="G793" s="73" t="s">
        <v>1665</v>
      </c>
      <c r="H793" s="325" t="s">
        <v>1725</v>
      </c>
      <c r="I793" s="79"/>
      <c r="J793" s="141"/>
      <c r="K793" s="325"/>
      <c r="L793" s="325"/>
      <c r="M793" s="74"/>
    </row>
    <row r="794" spans="2:13">
      <c r="B794" s="75" t="s">
        <v>1716</v>
      </c>
      <c r="C794" s="95">
        <v>0.92</v>
      </c>
      <c r="D794" s="72" t="s">
        <v>1666</v>
      </c>
      <c r="E794" s="99">
        <v>68</v>
      </c>
      <c r="F794" s="77"/>
      <c r="G794" s="81" t="s">
        <v>1666</v>
      </c>
      <c r="H794" s="100" t="s">
        <v>1725</v>
      </c>
      <c r="I794" s="79"/>
      <c r="J794" s="141"/>
      <c r="K794" s="325"/>
      <c r="L794" s="325"/>
      <c r="M794" s="74"/>
    </row>
    <row r="795" spans="2:13">
      <c r="B795" s="468" t="s">
        <v>1673</v>
      </c>
      <c r="C795" s="463"/>
      <c r="D795" s="464"/>
      <c r="E795" s="462" t="s">
        <v>1674</v>
      </c>
      <c r="F795" s="463"/>
      <c r="G795" s="464"/>
      <c r="H795" s="462" t="s">
        <v>1675</v>
      </c>
      <c r="I795" s="463"/>
      <c r="J795" s="464"/>
      <c r="K795" s="462" t="s">
        <v>1703</v>
      </c>
      <c r="L795" s="463"/>
      <c r="M795" s="469"/>
    </row>
    <row r="796" spans="2:13">
      <c r="B796" s="82" t="s">
        <v>1676</v>
      </c>
      <c r="C796" s="322" t="s">
        <v>1677</v>
      </c>
      <c r="D796" s="323" t="s">
        <v>1678</v>
      </c>
      <c r="E796" s="321" t="s">
        <v>1676</v>
      </c>
      <c r="F796" s="322" t="s">
        <v>1677</v>
      </c>
      <c r="G796" s="323" t="s">
        <v>1678</v>
      </c>
      <c r="H796" s="321" t="s">
        <v>1696</v>
      </c>
      <c r="I796" s="322" t="s">
        <v>1733</v>
      </c>
      <c r="J796" s="323" t="s">
        <v>1734</v>
      </c>
      <c r="K796" s="321" t="s">
        <v>1704</v>
      </c>
      <c r="L796" s="322"/>
      <c r="M796" s="86" t="s">
        <v>1705</v>
      </c>
    </row>
    <row r="797" spans="2:13">
      <c r="B797" s="70" t="s">
        <v>1680</v>
      </c>
      <c r="C797" s="95" t="s">
        <v>1725</v>
      </c>
      <c r="D797" s="101" t="s">
        <v>1725</v>
      </c>
      <c r="E797" s="324" t="s">
        <v>1680</v>
      </c>
      <c r="F797" s="95" t="s">
        <v>1725</v>
      </c>
      <c r="G797" s="101" t="s">
        <v>1725</v>
      </c>
      <c r="H797" s="324" t="s">
        <v>1697</v>
      </c>
      <c r="I797" s="95">
        <v>0</v>
      </c>
      <c r="J797" s="101">
        <v>20</v>
      </c>
      <c r="K797" s="324" t="s">
        <v>1706</v>
      </c>
      <c r="L797" s="325"/>
      <c r="M797" s="116">
        <v>55</v>
      </c>
    </row>
    <row r="798" spans="2:13">
      <c r="B798" s="70" t="s">
        <v>1681</v>
      </c>
      <c r="C798" s="95" t="s">
        <v>849</v>
      </c>
      <c r="D798" s="101">
        <v>75</v>
      </c>
      <c r="E798" s="324" t="s">
        <v>1681</v>
      </c>
      <c r="F798" s="95" t="s">
        <v>846</v>
      </c>
      <c r="G798" s="101">
        <v>102</v>
      </c>
      <c r="H798" s="324" t="s">
        <v>1698</v>
      </c>
      <c r="I798" s="95">
        <v>90</v>
      </c>
      <c r="J798" s="101">
        <v>30</v>
      </c>
      <c r="K798" s="324" t="s">
        <v>1737</v>
      </c>
      <c r="L798" s="325"/>
      <c r="M798" s="116">
        <v>75</v>
      </c>
    </row>
    <row r="799" spans="2:13">
      <c r="B799" s="70" t="s">
        <v>1682</v>
      </c>
      <c r="C799" s="95" t="s">
        <v>1724</v>
      </c>
      <c r="D799" s="101">
        <v>0</v>
      </c>
      <c r="E799" s="324" t="s">
        <v>1682</v>
      </c>
      <c r="F799" s="105" t="s">
        <v>1348</v>
      </c>
      <c r="G799" s="101">
        <v>60</v>
      </c>
      <c r="H799" s="324" t="s">
        <v>1699</v>
      </c>
      <c r="I799" s="95">
        <v>0</v>
      </c>
      <c r="J799" s="101">
        <v>20</v>
      </c>
      <c r="K799" s="76" t="s">
        <v>1708</v>
      </c>
      <c r="L799" s="77"/>
      <c r="M799" s="110">
        <v>100</v>
      </c>
    </row>
    <row r="800" spans="2:13">
      <c r="B800" s="70" t="s">
        <v>1683</v>
      </c>
      <c r="C800" s="118" t="s">
        <v>1789</v>
      </c>
      <c r="D800" s="101">
        <v>75</v>
      </c>
      <c r="E800" s="324" t="s">
        <v>1683</v>
      </c>
      <c r="F800" s="105" t="s">
        <v>1309</v>
      </c>
      <c r="G800" s="101">
        <v>95</v>
      </c>
      <c r="H800" s="324" t="s">
        <v>1700</v>
      </c>
      <c r="I800" s="95">
        <v>0</v>
      </c>
      <c r="J800" s="101">
        <v>20</v>
      </c>
      <c r="K800" s="462" t="s">
        <v>1709</v>
      </c>
      <c r="L800" s="463"/>
      <c r="M800" s="469"/>
    </row>
    <row r="801" spans="2:13">
      <c r="B801" s="70" t="s">
        <v>1684</v>
      </c>
      <c r="C801" s="95" t="s">
        <v>1724</v>
      </c>
      <c r="D801" s="101">
        <v>0</v>
      </c>
      <c r="E801" s="324" t="s">
        <v>1684</v>
      </c>
      <c r="F801" s="95" t="s">
        <v>891</v>
      </c>
      <c r="G801" s="101">
        <v>80</v>
      </c>
      <c r="H801" s="325" t="s">
        <v>1726</v>
      </c>
      <c r="I801" s="95">
        <v>50</v>
      </c>
      <c r="J801" s="101">
        <v>0</v>
      </c>
      <c r="K801" s="470" t="s">
        <v>1710</v>
      </c>
      <c r="L801" s="471"/>
      <c r="M801" s="116">
        <v>0</v>
      </c>
    </row>
    <row r="802" spans="2:13">
      <c r="B802" s="70" t="s">
        <v>1685</v>
      </c>
      <c r="C802" s="95" t="s">
        <v>955</v>
      </c>
      <c r="D802" s="101">
        <v>75</v>
      </c>
      <c r="E802" s="324" t="s">
        <v>1685</v>
      </c>
      <c r="F802" s="95" t="s">
        <v>952</v>
      </c>
      <c r="G802" s="101">
        <v>95</v>
      </c>
      <c r="H802" s="324" t="s">
        <v>1701</v>
      </c>
      <c r="I802" s="95">
        <v>100</v>
      </c>
      <c r="J802" s="101">
        <v>50</v>
      </c>
      <c r="K802" s="470" t="s">
        <v>1711</v>
      </c>
      <c r="L802" s="471"/>
      <c r="M802" s="116">
        <v>0</v>
      </c>
    </row>
    <row r="803" spans="2:13">
      <c r="B803" s="70" t="s">
        <v>1686</v>
      </c>
      <c r="C803" s="105" t="s">
        <v>871</v>
      </c>
      <c r="D803" s="101">
        <v>150</v>
      </c>
      <c r="E803" s="324" t="s">
        <v>1686</v>
      </c>
      <c r="F803" s="103" t="s">
        <v>868</v>
      </c>
      <c r="G803" s="101">
        <v>84</v>
      </c>
      <c r="H803" s="324" t="s">
        <v>1687</v>
      </c>
      <c r="I803" s="95">
        <v>85</v>
      </c>
      <c r="J803" s="101">
        <v>0</v>
      </c>
      <c r="K803" s="470" t="s">
        <v>1712</v>
      </c>
      <c r="L803" s="471"/>
      <c r="M803" s="116">
        <v>100</v>
      </c>
    </row>
    <row r="804" spans="2:13">
      <c r="B804" s="70" t="s">
        <v>1687</v>
      </c>
      <c r="C804" s="95" t="s">
        <v>1724</v>
      </c>
      <c r="D804" s="101">
        <v>0</v>
      </c>
      <c r="E804" s="324" t="s">
        <v>1687</v>
      </c>
      <c r="F804" s="95" t="s">
        <v>1724</v>
      </c>
      <c r="G804" s="101">
        <v>0</v>
      </c>
      <c r="H804" s="324" t="s">
        <v>1702</v>
      </c>
      <c r="I804" s="109">
        <v>55</v>
      </c>
      <c r="J804" s="115">
        <v>0</v>
      </c>
      <c r="K804" s="96"/>
      <c r="L804" s="109"/>
      <c r="M804" s="110"/>
    </row>
    <row r="805" spans="2:13">
      <c r="B805" s="70" t="s">
        <v>1688</v>
      </c>
      <c r="C805" s="95" t="s">
        <v>776</v>
      </c>
      <c r="D805" s="101">
        <v>40</v>
      </c>
      <c r="E805" s="324" t="s">
        <v>1688</v>
      </c>
      <c r="F805" s="95" t="s">
        <v>1724</v>
      </c>
      <c r="G805" s="101">
        <v>0</v>
      </c>
      <c r="H805" s="472" t="s">
        <v>1714</v>
      </c>
      <c r="I805" s="473"/>
      <c r="J805" s="90" t="s">
        <v>1713</v>
      </c>
      <c r="K805" s="106">
        <v>40</v>
      </c>
      <c r="L805" s="91" t="s">
        <v>1707</v>
      </c>
      <c r="M805" s="107">
        <v>330</v>
      </c>
    </row>
    <row r="806" spans="2:13">
      <c r="B806" s="70" t="s">
        <v>1689</v>
      </c>
      <c r="C806" s="95" t="s">
        <v>695</v>
      </c>
      <c r="D806" s="101">
        <v>36</v>
      </c>
      <c r="E806" s="324" t="s">
        <v>1689</v>
      </c>
      <c r="F806" s="95" t="s">
        <v>1724</v>
      </c>
      <c r="G806" s="101">
        <v>0</v>
      </c>
      <c r="H806" s="325"/>
      <c r="I806" s="325"/>
      <c r="J806" s="325"/>
      <c r="K806" s="325"/>
      <c r="L806" s="325"/>
      <c r="M806" s="74"/>
    </row>
    <row r="807" spans="2:13">
      <c r="B807" s="70" t="s">
        <v>1690</v>
      </c>
      <c r="C807" s="105" t="s">
        <v>1374</v>
      </c>
      <c r="D807" s="101">
        <v>72</v>
      </c>
      <c r="E807" s="324" t="s">
        <v>1690</v>
      </c>
      <c r="F807" s="95" t="s">
        <v>13</v>
      </c>
      <c r="G807" s="101">
        <v>90</v>
      </c>
      <c r="H807" s="325"/>
      <c r="I807" s="325"/>
      <c r="J807" s="325"/>
      <c r="K807" s="325"/>
      <c r="L807" s="325"/>
      <c r="M807" s="74"/>
    </row>
    <row r="808" spans="2:13">
      <c r="B808" s="70" t="s">
        <v>1691</v>
      </c>
      <c r="C808" s="95" t="s">
        <v>1724</v>
      </c>
      <c r="D808" s="101">
        <v>0</v>
      </c>
      <c r="E808" s="324" t="s">
        <v>1691</v>
      </c>
      <c r="F808" s="105" t="s">
        <v>1197</v>
      </c>
      <c r="G808" s="101">
        <v>75</v>
      </c>
      <c r="H808" s="325"/>
      <c r="I808" s="325"/>
      <c r="J808" s="325"/>
      <c r="K808" s="325"/>
      <c r="L808" s="325"/>
      <c r="M808" s="74"/>
    </row>
    <row r="809" spans="2:13">
      <c r="B809" s="70" t="s">
        <v>1692</v>
      </c>
      <c r="C809" s="95" t="s">
        <v>1164</v>
      </c>
      <c r="D809" s="101">
        <v>49</v>
      </c>
      <c r="E809" s="324" t="s">
        <v>1692</v>
      </c>
      <c r="F809" s="95" t="s">
        <v>1724</v>
      </c>
      <c r="G809" s="101">
        <v>0</v>
      </c>
      <c r="H809" s="325"/>
      <c r="I809" s="325"/>
      <c r="J809" s="325"/>
      <c r="K809" s="325"/>
      <c r="L809" s="325"/>
      <c r="M809" s="74"/>
    </row>
    <row r="810" spans="2:13">
      <c r="B810" s="70" t="s">
        <v>1693</v>
      </c>
      <c r="C810" s="95" t="s">
        <v>1724</v>
      </c>
      <c r="D810" s="101">
        <v>0</v>
      </c>
      <c r="E810" s="324" t="s">
        <v>1693</v>
      </c>
      <c r="F810" s="105" t="s">
        <v>1187</v>
      </c>
      <c r="G810" s="101">
        <v>80</v>
      </c>
      <c r="H810" s="95" t="s">
        <v>1718</v>
      </c>
      <c r="I810" s="325"/>
      <c r="J810" s="94" t="s">
        <v>1719</v>
      </c>
      <c r="K810" s="325"/>
      <c r="L810" s="94" t="s">
        <v>1720</v>
      </c>
      <c r="M810" s="74"/>
    </row>
    <row r="811" spans="2:13">
      <c r="B811" s="70" t="s">
        <v>1694</v>
      </c>
      <c r="C811" s="95" t="s">
        <v>1724</v>
      </c>
      <c r="D811" s="101">
        <v>0</v>
      </c>
      <c r="E811" s="324" t="s">
        <v>1694</v>
      </c>
      <c r="F811" s="95" t="s">
        <v>1724</v>
      </c>
      <c r="G811" s="101">
        <v>0</v>
      </c>
      <c r="H811" s="325"/>
      <c r="I811" s="325"/>
      <c r="J811" s="325"/>
      <c r="K811" s="325"/>
      <c r="L811" s="325"/>
      <c r="M811" s="74"/>
    </row>
    <row r="812" spans="2:13">
      <c r="B812" s="70" t="s">
        <v>1679</v>
      </c>
      <c r="C812" s="95" t="s">
        <v>865</v>
      </c>
      <c r="D812" s="101">
        <v>66</v>
      </c>
      <c r="E812" s="324" t="s">
        <v>1679</v>
      </c>
      <c r="F812" s="95" t="s">
        <v>1724</v>
      </c>
      <c r="G812" s="101">
        <v>0</v>
      </c>
      <c r="H812" s="325"/>
      <c r="I812" s="325"/>
      <c r="J812" s="325"/>
      <c r="K812" s="325"/>
      <c r="L812" s="325"/>
      <c r="M812" s="74"/>
    </row>
    <row r="813" spans="2:13">
      <c r="B813" s="70" t="s">
        <v>1695</v>
      </c>
      <c r="C813" s="105" t="s">
        <v>1028</v>
      </c>
      <c r="D813" s="101">
        <v>85</v>
      </c>
      <c r="E813" s="324" t="s">
        <v>1695</v>
      </c>
      <c r="F813" s="95" t="s">
        <v>1724</v>
      </c>
      <c r="G813" s="101">
        <v>0</v>
      </c>
      <c r="H813" s="325"/>
      <c r="I813" s="325"/>
      <c r="J813" s="325"/>
      <c r="K813" s="325"/>
      <c r="L813" s="325"/>
      <c r="M813" s="74"/>
    </row>
    <row r="814" spans="2:13" ht="15.75" thickBot="1">
      <c r="B814" s="111" t="s">
        <v>1731</v>
      </c>
      <c r="C814" s="102"/>
      <c r="D814" s="117">
        <v>72</v>
      </c>
      <c r="E814" s="112" t="s">
        <v>1732</v>
      </c>
      <c r="F814" s="102"/>
      <c r="G814" s="117">
        <v>85</v>
      </c>
      <c r="H814" s="92"/>
      <c r="I814" s="92"/>
      <c r="J814" s="92"/>
      <c r="K814" s="92"/>
      <c r="L814" s="92"/>
      <c r="M814" s="93"/>
    </row>
    <row r="815" spans="2:13" ht="15.75" thickTop="1">
      <c r="B815" s="113"/>
      <c r="C815" s="114"/>
      <c r="D815" s="151"/>
      <c r="E815" s="113"/>
      <c r="F815" s="114"/>
      <c r="G815" s="151"/>
      <c r="H815" s="67"/>
      <c r="I815" s="67"/>
      <c r="J815" s="67"/>
      <c r="K815" s="67"/>
      <c r="L815" s="67"/>
      <c r="M815" s="67"/>
    </row>
    <row r="816" spans="2:13">
      <c r="B816" s="113"/>
      <c r="C816" s="114"/>
      <c r="D816" s="151"/>
      <c r="E816" s="113"/>
      <c r="F816" s="114"/>
      <c r="G816" s="151"/>
      <c r="H816" s="67"/>
      <c r="I816" s="67"/>
      <c r="J816" s="67"/>
      <c r="K816" s="67"/>
      <c r="L816" s="67"/>
      <c r="M816" s="67"/>
    </row>
    <row r="817" spans="2:13" ht="15.75" thickBot="1">
      <c r="B817" s="113"/>
      <c r="C817" s="114"/>
      <c r="D817" s="151"/>
      <c r="E817" s="113"/>
      <c r="F817" s="114"/>
      <c r="G817" s="151"/>
      <c r="H817" s="67"/>
      <c r="I817" s="67"/>
      <c r="J817" s="67"/>
      <c r="K817" s="67"/>
      <c r="L817" s="67"/>
      <c r="M817" s="67"/>
    </row>
    <row r="818" spans="2:13" ht="16.5" thickTop="1" thickBot="1">
      <c r="B818" s="457" t="s">
        <v>1879</v>
      </c>
      <c r="C818" s="458"/>
      <c r="D818" s="459" t="s">
        <v>1660</v>
      </c>
      <c r="E818" s="460"/>
      <c r="F818" s="460"/>
      <c r="G818" s="460"/>
      <c r="H818" s="460"/>
      <c r="I818" s="461"/>
      <c r="J818" s="199"/>
      <c r="K818" s="68"/>
      <c r="L818" s="68"/>
      <c r="M818" s="69"/>
    </row>
    <row r="819" spans="2:13" ht="15.75" thickTop="1">
      <c r="B819" s="75" t="s">
        <v>1669</v>
      </c>
      <c r="C819" s="327">
        <v>12</v>
      </c>
      <c r="D819" s="326" t="s">
        <v>1654</v>
      </c>
      <c r="E819" s="327" t="s">
        <v>1655</v>
      </c>
      <c r="F819" s="327" t="s">
        <v>1656</v>
      </c>
      <c r="G819" s="327" t="s">
        <v>1658</v>
      </c>
      <c r="H819" s="327" t="s">
        <v>1657</v>
      </c>
      <c r="I819" s="328" t="s">
        <v>1659</v>
      </c>
      <c r="J819" s="200"/>
      <c r="K819" s="330"/>
      <c r="L819" s="330"/>
      <c r="M819" s="74"/>
    </row>
    <row r="820" spans="2:13">
      <c r="B820" s="75" t="s">
        <v>1762</v>
      </c>
      <c r="C820" s="95" t="s">
        <v>1767</v>
      </c>
      <c r="D820" s="96">
        <v>50</v>
      </c>
      <c r="E820" s="97">
        <v>95</v>
      </c>
      <c r="F820" s="97">
        <v>180</v>
      </c>
      <c r="G820" s="97">
        <v>85</v>
      </c>
      <c r="H820" s="97">
        <v>45</v>
      </c>
      <c r="I820" s="98">
        <v>70</v>
      </c>
      <c r="J820" s="200"/>
      <c r="K820" s="330"/>
      <c r="L820" s="330"/>
      <c r="M820" s="74"/>
    </row>
    <row r="821" spans="2:13">
      <c r="B821" s="75" t="s">
        <v>1667</v>
      </c>
      <c r="C821" s="95" t="s">
        <v>16</v>
      </c>
      <c r="D821" s="462" t="s">
        <v>1671</v>
      </c>
      <c r="E821" s="463"/>
      <c r="F821" s="463"/>
      <c r="G821" s="463"/>
      <c r="H821" s="463"/>
      <c r="I821" s="464"/>
      <c r="J821" s="200"/>
      <c r="K821" s="330"/>
      <c r="L821" s="330"/>
      <c r="M821" s="74"/>
    </row>
    <row r="822" spans="2:13">
      <c r="B822" s="75" t="s">
        <v>1668</v>
      </c>
      <c r="C822" s="95" t="s">
        <v>10</v>
      </c>
      <c r="D822" s="465" t="s">
        <v>1663</v>
      </c>
      <c r="E822" s="466"/>
      <c r="F822" s="466"/>
      <c r="G822" s="466" t="s">
        <v>1664</v>
      </c>
      <c r="H822" s="466"/>
      <c r="I822" s="467"/>
      <c r="J822" s="200"/>
      <c r="K822" s="330"/>
      <c r="L822" s="330"/>
      <c r="M822" s="74"/>
    </row>
    <row r="823" spans="2:13">
      <c r="B823" s="75" t="s">
        <v>1672</v>
      </c>
      <c r="C823" s="105" t="s">
        <v>1572</v>
      </c>
      <c r="D823" s="72" t="s">
        <v>1665</v>
      </c>
      <c r="E823" s="330" t="s">
        <v>782</v>
      </c>
      <c r="F823" s="330"/>
      <c r="G823" s="73" t="s">
        <v>1665</v>
      </c>
      <c r="H823" s="330" t="s">
        <v>665</v>
      </c>
      <c r="I823" s="79"/>
      <c r="J823" s="203"/>
      <c r="K823" s="330"/>
      <c r="L823" s="330"/>
      <c r="M823" s="74"/>
    </row>
    <row r="824" spans="2:13">
      <c r="B824" s="75" t="s">
        <v>1661</v>
      </c>
      <c r="C824" s="95">
        <v>750.55</v>
      </c>
      <c r="D824" s="80" t="s">
        <v>1666</v>
      </c>
      <c r="E824" s="99">
        <v>40</v>
      </c>
      <c r="F824" s="77"/>
      <c r="G824" s="81" t="s">
        <v>1666</v>
      </c>
      <c r="H824" s="99">
        <v>90</v>
      </c>
      <c r="I824" s="78"/>
      <c r="J824" s="162"/>
      <c r="K824" s="330"/>
      <c r="L824" s="330"/>
      <c r="M824" s="74"/>
    </row>
    <row r="825" spans="2:13">
      <c r="B825" s="75" t="s">
        <v>1662</v>
      </c>
      <c r="C825" s="95">
        <v>174.19</v>
      </c>
      <c r="D825" s="462" t="s">
        <v>1670</v>
      </c>
      <c r="E825" s="463"/>
      <c r="F825" s="463"/>
      <c r="G825" s="463"/>
      <c r="H825" s="463"/>
      <c r="I825" s="464"/>
      <c r="J825" s="162"/>
      <c r="K825" s="330"/>
      <c r="L825" s="330"/>
      <c r="M825" s="74"/>
    </row>
    <row r="826" spans="2:13">
      <c r="B826" s="75" t="s">
        <v>1730</v>
      </c>
      <c r="C826" s="95">
        <v>232.86</v>
      </c>
      <c r="D826" s="465" t="s">
        <v>1663</v>
      </c>
      <c r="E826" s="466"/>
      <c r="F826" s="466"/>
      <c r="G826" s="466" t="s">
        <v>1664</v>
      </c>
      <c r="H826" s="466"/>
      <c r="I826" s="467"/>
      <c r="J826" s="162"/>
      <c r="K826" s="330"/>
      <c r="L826" s="330"/>
      <c r="M826" s="74"/>
    </row>
    <row r="827" spans="2:13">
      <c r="B827" s="75" t="s">
        <v>1715</v>
      </c>
      <c r="C827" s="95">
        <v>0.77</v>
      </c>
      <c r="D827" s="72" t="s">
        <v>1665</v>
      </c>
      <c r="E827" s="330" t="s">
        <v>1273</v>
      </c>
      <c r="F827" s="330"/>
      <c r="G827" s="73" t="s">
        <v>1665</v>
      </c>
      <c r="H827" s="330" t="s">
        <v>952</v>
      </c>
      <c r="I827" s="79"/>
      <c r="J827" s="162"/>
      <c r="K827" s="330"/>
      <c r="L827" s="330"/>
      <c r="M827" s="74"/>
    </row>
    <row r="828" spans="2:13">
      <c r="B828" s="75" t="s">
        <v>1716</v>
      </c>
      <c r="C828" s="95">
        <v>1.08</v>
      </c>
      <c r="D828" s="72" t="s">
        <v>1666</v>
      </c>
      <c r="E828" s="99">
        <v>95</v>
      </c>
      <c r="F828" s="77"/>
      <c r="G828" s="81" t="s">
        <v>1666</v>
      </c>
      <c r="H828" s="100">
        <v>95</v>
      </c>
      <c r="I828" s="79"/>
      <c r="J828" s="162"/>
      <c r="K828" s="330"/>
      <c r="L828" s="330"/>
      <c r="M828" s="74"/>
    </row>
    <row r="829" spans="2:13">
      <c r="B829" s="468" t="s">
        <v>1673</v>
      </c>
      <c r="C829" s="463"/>
      <c r="D829" s="464"/>
      <c r="E829" s="462" t="s">
        <v>1674</v>
      </c>
      <c r="F829" s="463"/>
      <c r="G829" s="464"/>
      <c r="H829" s="462" t="s">
        <v>1675</v>
      </c>
      <c r="I829" s="463"/>
      <c r="J829" s="464"/>
      <c r="K829" s="462" t="s">
        <v>1703</v>
      </c>
      <c r="L829" s="463"/>
      <c r="M829" s="469"/>
    </row>
    <row r="830" spans="2:13">
      <c r="B830" s="82" t="s">
        <v>1676</v>
      </c>
      <c r="C830" s="327" t="s">
        <v>1677</v>
      </c>
      <c r="D830" s="328" t="s">
        <v>1678</v>
      </c>
      <c r="E830" s="326" t="s">
        <v>1676</v>
      </c>
      <c r="F830" s="327" t="s">
        <v>1677</v>
      </c>
      <c r="G830" s="328" t="s">
        <v>1678</v>
      </c>
      <c r="H830" s="326" t="s">
        <v>1696</v>
      </c>
      <c r="I830" s="327" t="s">
        <v>1733</v>
      </c>
      <c r="J830" s="328" t="s">
        <v>1734</v>
      </c>
      <c r="K830" s="326" t="s">
        <v>1704</v>
      </c>
      <c r="L830" s="327"/>
      <c r="M830" s="86" t="s">
        <v>1705</v>
      </c>
    </row>
    <row r="831" spans="2:13">
      <c r="B831" s="70" t="s">
        <v>1680</v>
      </c>
      <c r="C831" s="95" t="s">
        <v>1146</v>
      </c>
      <c r="D831" s="101">
        <v>102</v>
      </c>
      <c r="E831" s="329" t="s">
        <v>1680</v>
      </c>
      <c r="F831" s="103" t="s">
        <v>946</v>
      </c>
      <c r="G831" s="101">
        <v>68</v>
      </c>
      <c r="H831" s="329" t="s">
        <v>1697</v>
      </c>
      <c r="I831" s="95">
        <v>0</v>
      </c>
      <c r="J831" s="101">
        <v>0</v>
      </c>
      <c r="K831" s="329" t="s">
        <v>1706</v>
      </c>
      <c r="L831" s="330"/>
      <c r="M831" s="116">
        <v>0</v>
      </c>
    </row>
    <row r="832" spans="2:13">
      <c r="B832" s="70" t="s">
        <v>1681</v>
      </c>
      <c r="C832" s="95" t="s">
        <v>1724</v>
      </c>
      <c r="D832" s="101">
        <v>0</v>
      </c>
      <c r="E832" s="329" t="s">
        <v>1681</v>
      </c>
      <c r="F832" s="95" t="s">
        <v>1724</v>
      </c>
      <c r="G832" s="101">
        <v>0</v>
      </c>
      <c r="H832" s="329" t="s">
        <v>1698</v>
      </c>
      <c r="I832" s="95">
        <v>90</v>
      </c>
      <c r="J832" s="101">
        <v>10</v>
      </c>
      <c r="K832" s="329" t="s">
        <v>1737</v>
      </c>
      <c r="L832" s="330"/>
      <c r="M832" s="116">
        <v>0</v>
      </c>
    </row>
    <row r="833" spans="2:13">
      <c r="B833" s="70" t="s">
        <v>1682</v>
      </c>
      <c r="C833" s="95" t="s">
        <v>1725</v>
      </c>
      <c r="D833" s="101" t="s">
        <v>1725</v>
      </c>
      <c r="E833" s="329" t="s">
        <v>1682</v>
      </c>
      <c r="F833" s="95" t="s">
        <v>1725</v>
      </c>
      <c r="G833" s="101" t="s">
        <v>1725</v>
      </c>
      <c r="H833" s="329" t="s">
        <v>1699</v>
      </c>
      <c r="I833" s="95">
        <v>0</v>
      </c>
      <c r="J833" s="101">
        <v>0</v>
      </c>
      <c r="K833" s="76" t="s">
        <v>1708</v>
      </c>
      <c r="L833" s="77"/>
      <c r="M833" s="110">
        <v>0</v>
      </c>
    </row>
    <row r="834" spans="2:13">
      <c r="B834" s="70" t="s">
        <v>1683</v>
      </c>
      <c r="C834" s="95" t="s">
        <v>1724</v>
      </c>
      <c r="D834" s="101">
        <v>0</v>
      </c>
      <c r="E834" s="329" t="s">
        <v>1683</v>
      </c>
      <c r="F834" s="95" t="s">
        <v>1724</v>
      </c>
      <c r="G834" s="101">
        <v>0</v>
      </c>
      <c r="H834" s="329" t="s">
        <v>1700</v>
      </c>
      <c r="I834" s="95">
        <v>0</v>
      </c>
      <c r="J834" s="101">
        <v>10</v>
      </c>
      <c r="K834" s="462" t="s">
        <v>1709</v>
      </c>
      <c r="L834" s="463"/>
      <c r="M834" s="469"/>
    </row>
    <row r="835" spans="2:13">
      <c r="B835" s="70" t="s">
        <v>1684</v>
      </c>
      <c r="C835" s="95" t="s">
        <v>1724</v>
      </c>
      <c r="D835" s="101">
        <v>0</v>
      </c>
      <c r="E835" s="329" t="s">
        <v>1684</v>
      </c>
      <c r="F835" s="95" t="s">
        <v>1724</v>
      </c>
      <c r="G835" s="101">
        <v>0</v>
      </c>
      <c r="H835" s="330" t="s">
        <v>1726</v>
      </c>
      <c r="I835" s="95">
        <v>50</v>
      </c>
      <c r="J835" s="101">
        <v>0</v>
      </c>
      <c r="K835" s="470" t="s">
        <v>1710</v>
      </c>
      <c r="L835" s="471"/>
      <c r="M835" s="116">
        <v>30</v>
      </c>
    </row>
    <row r="836" spans="2:13">
      <c r="B836" s="70" t="s">
        <v>1685</v>
      </c>
      <c r="C836" s="95" t="s">
        <v>1725</v>
      </c>
      <c r="D836" s="101" t="s">
        <v>1725</v>
      </c>
      <c r="E836" s="329" t="s">
        <v>1685</v>
      </c>
      <c r="F836" s="95" t="s">
        <v>1725</v>
      </c>
      <c r="G836" s="101" t="s">
        <v>1725</v>
      </c>
      <c r="H836" s="329" t="s">
        <v>1701</v>
      </c>
      <c r="I836" s="95">
        <v>0</v>
      </c>
      <c r="J836" s="101">
        <v>0</v>
      </c>
      <c r="K836" s="470" t="s">
        <v>1711</v>
      </c>
      <c r="L836" s="471"/>
      <c r="M836" s="116">
        <v>50</v>
      </c>
    </row>
    <row r="837" spans="2:13">
      <c r="B837" s="70" t="s">
        <v>1686</v>
      </c>
      <c r="C837" s="95" t="s">
        <v>1724</v>
      </c>
      <c r="D837" s="101">
        <v>0</v>
      </c>
      <c r="E837" s="329" t="s">
        <v>1686</v>
      </c>
      <c r="F837" s="95" t="s">
        <v>1724</v>
      </c>
      <c r="G837" s="101">
        <v>0</v>
      </c>
      <c r="H837" s="329" t="s">
        <v>1687</v>
      </c>
      <c r="I837" s="95">
        <v>85</v>
      </c>
      <c r="J837" s="101">
        <v>30</v>
      </c>
      <c r="K837" s="470" t="s">
        <v>1712</v>
      </c>
      <c r="L837" s="471"/>
      <c r="M837" s="116">
        <v>0</v>
      </c>
    </row>
    <row r="838" spans="2:13">
      <c r="B838" s="70" t="s">
        <v>1687</v>
      </c>
      <c r="C838" s="95" t="s">
        <v>1097</v>
      </c>
      <c r="D838" s="101">
        <v>80</v>
      </c>
      <c r="E838" s="329" t="s">
        <v>1687</v>
      </c>
      <c r="F838" s="95" t="s">
        <v>1724</v>
      </c>
      <c r="G838" s="101">
        <v>0</v>
      </c>
      <c r="H838" s="329" t="s">
        <v>1702</v>
      </c>
      <c r="I838" s="109">
        <v>0</v>
      </c>
      <c r="J838" s="115">
        <v>0</v>
      </c>
      <c r="K838" s="96"/>
      <c r="L838" s="109"/>
      <c r="M838" s="110"/>
    </row>
    <row r="839" spans="2:13">
      <c r="B839" s="70" t="s">
        <v>1688</v>
      </c>
      <c r="C839" s="95" t="s">
        <v>1724</v>
      </c>
      <c r="D839" s="101">
        <v>0</v>
      </c>
      <c r="E839" s="329" t="s">
        <v>1688</v>
      </c>
      <c r="F839" s="95" t="s">
        <v>1724</v>
      </c>
      <c r="G839" s="101">
        <v>0</v>
      </c>
      <c r="H839" s="472" t="s">
        <v>1714</v>
      </c>
      <c r="I839" s="473"/>
      <c r="J839" s="90" t="s">
        <v>1713</v>
      </c>
      <c r="K839" s="106">
        <v>0</v>
      </c>
      <c r="L839" s="91" t="s">
        <v>1707</v>
      </c>
      <c r="M839" s="107">
        <v>145</v>
      </c>
    </row>
    <row r="840" spans="2:13">
      <c r="B840" s="70" t="s">
        <v>1689</v>
      </c>
      <c r="C840" s="95" t="s">
        <v>1724</v>
      </c>
      <c r="D840" s="101">
        <v>0</v>
      </c>
      <c r="E840" s="329" t="s">
        <v>1689</v>
      </c>
      <c r="F840" s="95" t="s">
        <v>1724</v>
      </c>
      <c r="G840" s="101">
        <v>0</v>
      </c>
      <c r="H840" s="330"/>
      <c r="I840" s="330"/>
      <c r="J840" s="330"/>
      <c r="K840" s="330"/>
      <c r="L840" s="330"/>
      <c r="M840" s="74"/>
    </row>
    <row r="841" spans="2:13">
      <c r="B841" s="70" t="s">
        <v>1690</v>
      </c>
      <c r="C841" s="95" t="s">
        <v>1724</v>
      </c>
      <c r="D841" s="101">
        <v>0</v>
      </c>
      <c r="E841" s="329" t="s">
        <v>1690</v>
      </c>
      <c r="F841" s="95" t="s">
        <v>1724</v>
      </c>
      <c r="G841" s="101">
        <v>0</v>
      </c>
      <c r="H841" s="330"/>
      <c r="I841" s="330"/>
      <c r="J841" s="330"/>
      <c r="K841" s="330"/>
      <c r="L841" s="330"/>
      <c r="M841" s="74"/>
    </row>
    <row r="842" spans="2:13">
      <c r="B842" s="70" t="s">
        <v>1691</v>
      </c>
      <c r="C842" s="95" t="s">
        <v>1724</v>
      </c>
      <c r="D842" s="101">
        <v>0</v>
      </c>
      <c r="E842" s="329" t="s">
        <v>1691</v>
      </c>
      <c r="F842" s="105" t="s">
        <v>1197</v>
      </c>
      <c r="G842" s="101">
        <v>75</v>
      </c>
      <c r="H842" s="330"/>
      <c r="I842" s="330"/>
      <c r="J842" s="330"/>
      <c r="K842" s="330"/>
      <c r="L842" s="330"/>
      <c r="M842" s="74"/>
    </row>
    <row r="843" spans="2:13">
      <c r="B843" s="70" t="s">
        <v>1692</v>
      </c>
      <c r="C843" s="95" t="s">
        <v>1153</v>
      </c>
      <c r="D843" s="101">
        <v>60</v>
      </c>
      <c r="E843" s="329" t="s">
        <v>1692</v>
      </c>
      <c r="F843" s="95" t="s">
        <v>1724</v>
      </c>
      <c r="G843" s="101">
        <v>0</v>
      </c>
      <c r="H843" s="330"/>
      <c r="I843" s="330"/>
      <c r="J843" s="330"/>
      <c r="K843" s="330"/>
      <c r="L843" s="330"/>
      <c r="M843" s="74"/>
    </row>
    <row r="844" spans="2:13">
      <c r="B844" s="70" t="s">
        <v>1693</v>
      </c>
      <c r="C844" s="95" t="s">
        <v>1724</v>
      </c>
      <c r="D844" s="101">
        <v>0</v>
      </c>
      <c r="E844" s="329" t="s">
        <v>1693</v>
      </c>
      <c r="F844" s="95" t="s">
        <v>1724</v>
      </c>
      <c r="G844" s="101">
        <v>0</v>
      </c>
      <c r="H844" s="95" t="s">
        <v>1718</v>
      </c>
      <c r="I844" s="330"/>
      <c r="J844" s="94" t="s">
        <v>1719</v>
      </c>
      <c r="K844" s="330"/>
      <c r="L844" s="94" t="s">
        <v>1720</v>
      </c>
      <c r="M844" s="74"/>
    </row>
    <row r="845" spans="2:13">
      <c r="B845" s="70" t="s">
        <v>1694</v>
      </c>
      <c r="C845" s="95" t="s">
        <v>1724</v>
      </c>
      <c r="D845" s="101">
        <v>0</v>
      </c>
      <c r="E845" s="329" t="s">
        <v>1694</v>
      </c>
      <c r="F845" s="95" t="s">
        <v>1724</v>
      </c>
      <c r="G845" s="101">
        <v>0</v>
      </c>
      <c r="H845" s="330"/>
      <c r="I845" s="330"/>
      <c r="J845" s="330"/>
      <c r="K845" s="330"/>
      <c r="L845" s="330"/>
      <c r="M845" s="74"/>
    </row>
    <row r="846" spans="2:13">
      <c r="B846" s="70" t="s">
        <v>1679</v>
      </c>
      <c r="C846" s="95" t="s">
        <v>1083</v>
      </c>
      <c r="D846" s="101">
        <v>75</v>
      </c>
      <c r="E846" s="329" t="s">
        <v>1679</v>
      </c>
      <c r="F846" s="95" t="s">
        <v>1724</v>
      </c>
      <c r="G846" s="101">
        <v>0</v>
      </c>
      <c r="H846" s="330"/>
      <c r="I846" s="330"/>
      <c r="J846" s="330"/>
      <c r="K846" s="330"/>
      <c r="L846" s="330"/>
      <c r="M846" s="74"/>
    </row>
    <row r="847" spans="2:13">
      <c r="B847" s="70" t="s">
        <v>1695</v>
      </c>
      <c r="C847" s="95" t="s">
        <v>1724</v>
      </c>
      <c r="D847" s="101">
        <v>0</v>
      </c>
      <c r="E847" s="329" t="s">
        <v>1695</v>
      </c>
      <c r="F847" s="95" t="s">
        <v>1724</v>
      </c>
      <c r="G847" s="101">
        <v>0</v>
      </c>
      <c r="H847" s="330"/>
      <c r="I847" s="330"/>
      <c r="J847" s="330"/>
      <c r="K847" s="330"/>
      <c r="L847" s="330"/>
      <c r="M847" s="74"/>
    </row>
    <row r="848" spans="2:13" ht="15.75" thickBot="1">
      <c r="B848" s="111" t="s">
        <v>1731</v>
      </c>
      <c r="C848" s="102"/>
      <c r="D848" s="117">
        <v>79</v>
      </c>
      <c r="E848" s="112" t="s">
        <v>1732</v>
      </c>
      <c r="F848" s="102"/>
      <c r="G848" s="117">
        <v>72</v>
      </c>
      <c r="H848" s="92"/>
      <c r="I848" s="92"/>
      <c r="J848" s="92"/>
      <c r="K848" s="92"/>
      <c r="L848" s="92"/>
      <c r="M848" s="93"/>
    </row>
    <row r="849" spans="2:13" ht="15.75" thickTop="1">
      <c r="B849" s="113"/>
      <c r="C849" s="114"/>
      <c r="D849" s="151"/>
      <c r="E849" s="113"/>
      <c r="F849" s="114"/>
      <c r="G849" s="151"/>
      <c r="H849" s="67"/>
      <c r="I849" s="67"/>
      <c r="J849" s="67"/>
      <c r="K849" s="67"/>
      <c r="L849" s="67"/>
      <c r="M849" s="67"/>
    </row>
    <row r="850" spans="2:13">
      <c r="B850" s="113"/>
      <c r="C850" s="114"/>
      <c r="D850" s="151"/>
      <c r="E850" s="113"/>
      <c r="F850" s="114"/>
      <c r="G850" s="151"/>
      <c r="H850" s="67"/>
      <c r="I850" s="67"/>
      <c r="J850" s="67"/>
      <c r="K850" s="67"/>
      <c r="L850" s="67"/>
      <c r="M850" s="67"/>
    </row>
    <row r="851" spans="2:13" ht="15.75" thickBot="1">
      <c r="B851" s="113"/>
      <c r="C851" s="114"/>
      <c r="D851" s="151"/>
      <c r="E851" s="113"/>
      <c r="F851" s="114"/>
      <c r="G851" s="151"/>
      <c r="H851" s="67"/>
      <c r="I851" s="67"/>
      <c r="J851" s="67"/>
      <c r="K851" s="67"/>
      <c r="L851" s="67"/>
      <c r="M851" s="67"/>
    </row>
    <row r="852" spans="2:13" ht="16.5" thickTop="1" thickBot="1">
      <c r="B852" s="457" t="s">
        <v>1808</v>
      </c>
      <c r="C852" s="458"/>
      <c r="D852" s="459" t="s">
        <v>1660</v>
      </c>
      <c r="E852" s="460"/>
      <c r="F852" s="460"/>
      <c r="G852" s="460"/>
      <c r="H852" s="460"/>
      <c r="I852" s="461"/>
      <c r="J852" s="128"/>
      <c r="K852" s="68"/>
      <c r="L852" s="68"/>
      <c r="M852" s="69"/>
    </row>
    <row r="853" spans="2:13" ht="15.75" thickTop="1">
      <c r="B853" s="75" t="s">
        <v>1669</v>
      </c>
      <c r="C853" s="191">
        <v>13</v>
      </c>
      <c r="D853" s="190" t="s">
        <v>1654</v>
      </c>
      <c r="E853" s="191" t="s">
        <v>1655</v>
      </c>
      <c r="F853" s="191" t="s">
        <v>1656</v>
      </c>
      <c r="G853" s="191" t="s">
        <v>1658</v>
      </c>
      <c r="H853" s="191" t="s">
        <v>1657</v>
      </c>
      <c r="I853" s="192" t="s">
        <v>1659</v>
      </c>
      <c r="J853" s="129"/>
      <c r="K853" s="189"/>
      <c r="L853" s="189"/>
      <c r="M853" s="74"/>
    </row>
    <row r="854" spans="2:13">
      <c r="B854" s="75" t="s">
        <v>1762</v>
      </c>
      <c r="C854" s="95" t="s">
        <v>1767</v>
      </c>
      <c r="D854" s="96">
        <v>120</v>
      </c>
      <c r="E854" s="97">
        <v>70</v>
      </c>
      <c r="F854" s="97">
        <v>120</v>
      </c>
      <c r="G854" s="97">
        <v>75</v>
      </c>
      <c r="H854" s="97">
        <v>130</v>
      </c>
      <c r="I854" s="98">
        <v>85</v>
      </c>
      <c r="J854" s="129"/>
      <c r="K854" s="189"/>
      <c r="L854" s="189"/>
      <c r="M854" s="74"/>
    </row>
    <row r="855" spans="2:13">
      <c r="B855" s="75" t="s">
        <v>1667</v>
      </c>
      <c r="C855" s="95" t="s">
        <v>13</v>
      </c>
      <c r="D855" s="462" t="s">
        <v>1671</v>
      </c>
      <c r="E855" s="463"/>
      <c r="F855" s="463"/>
      <c r="G855" s="463"/>
      <c r="H855" s="463"/>
      <c r="I855" s="464"/>
      <c r="J855" s="129"/>
      <c r="K855" s="189"/>
      <c r="L855" s="189"/>
      <c r="M855" s="74"/>
    </row>
    <row r="856" spans="2:13">
      <c r="B856" s="75" t="s">
        <v>1668</v>
      </c>
      <c r="C856" s="95" t="s">
        <v>1725</v>
      </c>
      <c r="D856" s="465" t="s">
        <v>1663</v>
      </c>
      <c r="E856" s="466"/>
      <c r="F856" s="466"/>
      <c r="G856" s="466" t="s">
        <v>1664</v>
      </c>
      <c r="H856" s="466"/>
      <c r="I856" s="467"/>
      <c r="J856" s="129"/>
      <c r="K856" s="189"/>
      <c r="L856" s="189"/>
      <c r="M856" s="74"/>
    </row>
    <row r="857" spans="2:13">
      <c r="B857" s="75" t="s">
        <v>1672</v>
      </c>
      <c r="C857" s="95" t="s">
        <v>1499</v>
      </c>
      <c r="D857" s="72" t="s">
        <v>1665</v>
      </c>
      <c r="E857" s="189" t="s">
        <v>1374</v>
      </c>
      <c r="F857" s="189"/>
      <c r="G857" s="73" t="s">
        <v>1665</v>
      </c>
      <c r="H857" s="189" t="s">
        <v>1725</v>
      </c>
      <c r="I857" s="79"/>
      <c r="J857" s="129"/>
      <c r="K857" s="189"/>
      <c r="L857" s="189"/>
      <c r="M857" s="74"/>
    </row>
    <row r="858" spans="2:13">
      <c r="B858" s="75" t="s">
        <v>1661</v>
      </c>
      <c r="C858" s="95">
        <v>229.24</v>
      </c>
      <c r="D858" s="80" t="s">
        <v>1666</v>
      </c>
      <c r="E858" s="99">
        <v>72</v>
      </c>
      <c r="F858" s="77"/>
      <c r="G858" s="81" t="s">
        <v>1666</v>
      </c>
      <c r="H858" s="99" t="s">
        <v>1725</v>
      </c>
      <c r="I858" s="78"/>
      <c r="J858" s="129"/>
      <c r="K858" s="189"/>
      <c r="L858" s="189"/>
      <c r="M858" s="74"/>
    </row>
    <row r="859" spans="2:13">
      <c r="B859" s="75" t="s">
        <v>1662</v>
      </c>
      <c r="C859" s="95">
        <v>545.75</v>
      </c>
      <c r="D859" s="462" t="s">
        <v>1670</v>
      </c>
      <c r="E859" s="463"/>
      <c r="F859" s="463"/>
      <c r="G859" s="463"/>
      <c r="H859" s="463"/>
      <c r="I859" s="464"/>
      <c r="J859" s="129"/>
      <c r="K859" s="189"/>
      <c r="L859" s="189"/>
      <c r="M859" s="74"/>
    </row>
    <row r="860" spans="2:13">
      <c r="B860" s="75" t="s">
        <v>1730</v>
      </c>
      <c r="C860" s="95">
        <v>502.14</v>
      </c>
      <c r="D860" s="465" t="s">
        <v>1663</v>
      </c>
      <c r="E860" s="466"/>
      <c r="F860" s="466"/>
      <c r="G860" s="466" t="s">
        <v>1664</v>
      </c>
      <c r="H860" s="466"/>
      <c r="I860" s="467"/>
      <c r="J860" s="129"/>
      <c r="K860" s="189"/>
      <c r="L860" s="189"/>
      <c r="M860" s="74"/>
    </row>
    <row r="861" spans="2:13">
      <c r="B861" s="75" t="s">
        <v>1715</v>
      </c>
      <c r="C861" s="95">
        <v>1.85</v>
      </c>
      <c r="D861" s="72" t="s">
        <v>1665</v>
      </c>
      <c r="E861" s="189" t="s">
        <v>13</v>
      </c>
      <c r="F861" s="189"/>
      <c r="G861" s="73" t="s">
        <v>1665</v>
      </c>
      <c r="H861" s="189" t="s">
        <v>1725</v>
      </c>
      <c r="I861" s="79"/>
      <c r="J861" s="129"/>
      <c r="K861" s="189"/>
      <c r="L861" s="189"/>
      <c r="M861" s="74"/>
    </row>
    <row r="862" spans="2:13">
      <c r="B862" s="75" t="s">
        <v>1716</v>
      </c>
      <c r="C862" s="95">
        <v>1.31</v>
      </c>
      <c r="D862" s="72" t="s">
        <v>1666</v>
      </c>
      <c r="E862" s="99">
        <v>90</v>
      </c>
      <c r="F862" s="77"/>
      <c r="G862" s="81" t="s">
        <v>1666</v>
      </c>
      <c r="H862" s="100" t="s">
        <v>1725</v>
      </c>
      <c r="I862" s="79"/>
      <c r="J862" s="129"/>
      <c r="K862" s="189"/>
      <c r="L862" s="189"/>
      <c r="M862" s="74"/>
    </row>
    <row r="863" spans="2:13">
      <c r="B863" s="468" t="s">
        <v>1673</v>
      </c>
      <c r="C863" s="463"/>
      <c r="D863" s="464"/>
      <c r="E863" s="462" t="s">
        <v>1674</v>
      </c>
      <c r="F863" s="463"/>
      <c r="G863" s="464"/>
      <c r="H863" s="462" t="s">
        <v>1675</v>
      </c>
      <c r="I863" s="463"/>
      <c r="J863" s="464"/>
      <c r="K863" s="462" t="s">
        <v>1703</v>
      </c>
      <c r="L863" s="463"/>
      <c r="M863" s="469"/>
    </row>
    <row r="864" spans="2:13">
      <c r="B864" s="82" t="s">
        <v>1676</v>
      </c>
      <c r="C864" s="191" t="s">
        <v>1677</v>
      </c>
      <c r="D864" s="192" t="s">
        <v>1678</v>
      </c>
      <c r="E864" s="190" t="s">
        <v>1676</v>
      </c>
      <c r="F864" s="191" t="s">
        <v>1677</v>
      </c>
      <c r="G864" s="192" t="s">
        <v>1678</v>
      </c>
      <c r="H864" s="190" t="s">
        <v>1696</v>
      </c>
      <c r="I864" s="191" t="s">
        <v>1733</v>
      </c>
      <c r="J864" s="192" t="s">
        <v>1734</v>
      </c>
      <c r="K864" s="190" t="s">
        <v>1704</v>
      </c>
      <c r="L864" s="191"/>
      <c r="M864" s="86" t="s">
        <v>1705</v>
      </c>
    </row>
    <row r="865" spans="2:13">
      <c r="B865" s="70" t="s">
        <v>1680</v>
      </c>
      <c r="C865" s="95" t="s">
        <v>1146</v>
      </c>
      <c r="D865" s="101">
        <v>102</v>
      </c>
      <c r="E865" s="188" t="s">
        <v>1680</v>
      </c>
      <c r="F865" s="103" t="s">
        <v>946</v>
      </c>
      <c r="G865" s="101">
        <v>68</v>
      </c>
      <c r="H865" s="188" t="s">
        <v>1697</v>
      </c>
      <c r="I865" s="95">
        <v>0</v>
      </c>
      <c r="J865" s="101">
        <v>0</v>
      </c>
      <c r="K865" s="188" t="s">
        <v>1706</v>
      </c>
      <c r="L865" s="189"/>
      <c r="M865" s="116">
        <v>25</v>
      </c>
    </row>
    <row r="866" spans="2:13">
      <c r="B866" s="70" t="s">
        <v>1681</v>
      </c>
      <c r="C866" s="95" t="s">
        <v>1724</v>
      </c>
      <c r="D866" s="101">
        <v>0</v>
      </c>
      <c r="E866" s="188" t="s">
        <v>1681</v>
      </c>
      <c r="F866" s="95" t="s">
        <v>1724</v>
      </c>
      <c r="G866" s="101">
        <v>0</v>
      </c>
      <c r="H866" s="188" t="s">
        <v>1698</v>
      </c>
      <c r="I866" s="95">
        <v>90</v>
      </c>
      <c r="J866" s="101">
        <v>10</v>
      </c>
      <c r="K866" s="188" t="s">
        <v>1737</v>
      </c>
      <c r="L866" s="189"/>
      <c r="M866" s="116">
        <v>50</v>
      </c>
    </row>
    <row r="867" spans="2:13">
      <c r="B867" s="70" t="s">
        <v>1682</v>
      </c>
      <c r="C867" s="95" t="s">
        <v>1724</v>
      </c>
      <c r="D867" s="101">
        <v>0</v>
      </c>
      <c r="E867" s="188" t="s">
        <v>1682</v>
      </c>
      <c r="F867" s="95" t="s">
        <v>1724</v>
      </c>
      <c r="G867" s="101">
        <v>0</v>
      </c>
      <c r="H867" s="188" t="s">
        <v>1699</v>
      </c>
      <c r="I867" s="95">
        <v>0</v>
      </c>
      <c r="J867" s="101">
        <v>20</v>
      </c>
      <c r="K867" s="76" t="s">
        <v>1708</v>
      </c>
      <c r="L867" s="77"/>
      <c r="M867" s="110">
        <v>0</v>
      </c>
    </row>
    <row r="868" spans="2:13">
      <c r="B868" s="70" t="s">
        <v>1683</v>
      </c>
      <c r="C868" s="95" t="s">
        <v>1724</v>
      </c>
      <c r="D868" s="101">
        <v>0</v>
      </c>
      <c r="E868" s="188" t="s">
        <v>1683</v>
      </c>
      <c r="F868" s="105" t="s">
        <v>721</v>
      </c>
      <c r="G868" s="101">
        <v>45</v>
      </c>
      <c r="H868" s="188" t="s">
        <v>1700</v>
      </c>
      <c r="I868" s="95">
        <v>0</v>
      </c>
      <c r="J868" s="101">
        <v>10</v>
      </c>
      <c r="K868" s="462" t="s">
        <v>1709</v>
      </c>
      <c r="L868" s="463"/>
      <c r="M868" s="469"/>
    </row>
    <row r="869" spans="2:13">
      <c r="B869" s="70" t="s">
        <v>1684</v>
      </c>
      <c r="C869" s="95" t="s">
        <v>1724</v>
      </c>
      <c r="D869" s="101">
        <v>0</v>
      </c>
      <c r="E869" s="188" t="s">
        <v>1684</v>
      </c>
      <c r="F869" s="95" t="s">
        <v>891</v>
      </c>
      <c r="G869" s="101">
        <v>80</v>
      </c>
      <c r="H869" s="189" t="s">
        <v>1726</v>
      </c>
      <c r="I869" s="95">
        <v>50</v>
      </c>
      <c r="J869" s="101">
        <v>0</v>
      </c>
      <c r="K869" s="470" t="s">
        <v>1710</v>
      </c>
      <c r="L869" s="471"/>
      <c r="M869" s="116">
        <v>0</v>
      </c>
    </row>
    <row r="870" spans="2:13">
      <c r="B870" s="70" t="s">
        <v>1685</v>
      </c>
      <c r="C870" s="95" t="s">
        <v>1724</v>
      </c>
      <c r="D870" s="101">
        <v>0</v>
      </c>
      <c r="E870" s="188" t="s">
        <v>1685</v>
      </c>
      <c r="F870" s="95" t="s">
        <v>952</v>
      </c>
      <c r="G870" s="101">
        <v>95</v>
      </c>
      <c r="H870" s="188" t="s">
        <v>1701</v>
      </c>
      <c r="I870" s="95">
        <v>100</v>
      </c>
      <c r="J870" s="101">
        <v>0</v>
      </c>
      <c r="K870" s="470" t="s">
        <v>1711</v>
      </c>
      <c r="L870" s="471"/>
      <c r="M870" s="116">
        <v>0</v>
      </c>
    </row>
    <row r="871" spans="2:13">
      <c r="B871" s="70" t="s">
        <v>1686</v>
      </c>
      <c r="C871" s="95" t="s">
        <v>1724</v>
      </c>
      <c r="D871" s="101">
        <v>0</v>
      </c>
      <c r="E871" s="188" t="s">
        <v>1686</v>
      </c>
      <c r="F871" s="95" t="s">
        <v>1724</v>
      </c>
      <c r="G871" s="101">
        <v>0</v>
      </c>
      <c r="H871" s="188" t="s">
        <v>1687</v>
      </c>
      <c r="I871" s="95">
        <v>85</v>
      </c>
      <c r="J871" s="101">
        <v>0</v>
      </c>
      <c r="K871" s="470" t="s">
        <v>1712</v>
      </c>
      <c r="L871" s="471"/>
      <c r="M871" s="116">
        <v>0</v>
      </c>
    </row>
    <row r="872" spans="2:13">
      <c r="B872" s="70" t="s">
        <v>1687</v>
      </c>
      <c r="C872" s="95" t="s">
        <v>1724</v>
      </c>
      <c r="D872" s="101">
        <v>0</v>
      </c>
      <c r="E872" s="188" t="s">
        <v>1687</v>
      </c>
      <c r="F872" s="95" t="s">
        <v>1724</v>
      </c>
      <c r="G872" s="101">
        <v>0</v>
      </c>
      <c r="H872" s="188" t="s">
        <v>1702</v>
      </c>
      <c r="I872" s="109">
        <v>0</v>
      </c>
      <c r="J872" s="115">
        <v>0</v>
      </c>
      <c r="K872" s="96"/>
      <c r="L872" s="109"/>
      <c r="M872" s="110"/>
    </row>
    <row r="873" spans="2:13">
      <c r="B873" s="70" t="s">
        <v>1688</v>
      </c>
      <c r="C873" s="95" t="s">
        <v>1724</v>
      </c>
      <c r="D873" s="101">
        <v>0</v>
      </c>
      <c r="E873" s="188" t="s">
        <v>1688</v>
      </c>
      <c r="F873" s="95" t="s">
        <v>1724</v>
      </c>
      <c r="G873" s="101">
        <v>0</v>
      </c>
      <c r="H873" s="472" t="s">
        <v>1714</v>
      </c>
      <c r="I873" s="473"/>
      <c r="J873" s="90" t="s">
        <v>1713</v>
      </c>
      <c r="K873" s="106">
        <v>30</v>
      </c>
      <c r="L873" s="91" t="s">
        <v>1707</v>
      </c>
      <c r="M873" s="107">
        <v>220</v>
      </c>
    </row>
    <row r="874" spans="2:13">
      <c r="B874" s="70" t="s">
        <v>1689</v>
      </c>
      <c r="C874" s="95" t="s">
        <v>1724</v>
      </c>
      <c r="D874" s="101">
        <v>0</v>
      </c>
      <c r="E874" s="188" t="s">
        <v>1689</v>
      </c>
      <c r="F874" s="95" t="s">
        <v>1724</v>
      </c>
      <c r="G874" s="101">
        <v>0</v>
      </c>
      <c r="H874" s="189"/>
      <c r="I874" s="189"/>
      <c r="J874" s="189"/>
      <c r="K874" s="189"/>
      <c r="L874" s="189"/>
      <c r="M874" s="74"/>
    </row>
    <row r="875" spans="2:13">
      <c r="B875" s="70" t="s">
        <v>1690</v>
      </c>
      <c r="C875" s="95" t="s">
        <v>1725</v>
      </c>
      <c r="D875" s="101" t="s">
        <v>1725</v>
      </c>
      <c r="E875" s="188" t="s">
        <v>1690</v>
      </c>
      <c r="F875" s="95" t="s">
        <v>1725</v>
      </c>
      <c r="G875" s="101" t="s">
        <v>1725</v>
      </c>
      <c r="H875" s="189"/>
      <c r="I875" s="189"/>
      <c r="J875" s="189"/>
      <c r="K875" s="189"/>
      <c r="L875" s="189"/>
      <c r="M875" s="74"/>
    </row>
    <row r="876" spans="2:13">
      <c r="B876" s="70" t="s">
        <v>1691</v>
      </c>
      <c r="C876" s="103" t="s">
        <v>881</v>
      </c>
      <c r="D876" s="101">
        <v>51</v>
      </c>
      <c r="E876" s="188" t="s">
        <v>1691</v>
      </c>
      <c r="F876" s="105" t="s">
        <v>1197</v>
      </c>
      <c r="G876" s="101">
        <v>75</v>
      </c>
      <c r="H876" s="95" t="s">
        <v>1725</v>
      </c>
      <c r="I876" s="189"/>
      <c r="J876" s="189"/>
      <c r="K876" s="189"/>
      <c r="L876" s="189"/>
      <c r="M876" s="74"/>
    </row>
    <row r="877" spans="2:13">
      <c r="B877" s="70" t="s">
        <v>1692</v>
      </c>
      <c r="C877" s="95" t="s">
        <v>1724</v>
      </c>
      <c r="D877" s="101">
        <v>0</v>
      </c>
      <c r="E877" s="188" t="s">
        <v>1692</v>
      </c>
      <c r="F877" s="95" t="s">
        <v>1724</v>
      </c>
      <c r="G877" s="101">
        <v>0</v>
      </c>
      <c r="H877" s="189"/>
      <c r="I877" s="189"/>
      <c r="J877" s="189"/>
      <c r="K877" s="189"/>
      <c r="L877" s="189"/>
      <c r="M877" s="74"/>
    </row>
    <row r="878" spans="2:13">
      <c r="B878" s="70" t="s">
        <v>1693</v>
      </c>
      <c r="C878" s="95" t="s">
        <v>1724</v>
      </c>
      <c r="D878" s="101">
        <v>0</v>
      </c>
      <c r="E878" s="188" t="s">
        <v>1693</v>
      </c>
      <c r="F878" s="105" t="s">
        <v>1187</v>
      </c>
      <c r="G878" s="101">
        <v>80</v>
      </c>
      <c r="H878" s="95" t="s">
        <v>1718</v>
      </c>
      <c r="I878" s="189"/>
      <c r="J878" s="94" t="s">
        <v>1719</v>
      </c>
      <c r="K878" s="189"/>
      <c r="L878" s="94" t="s">
        <v>1720</v>
      </c>
      <c r="M878" s="74"/>
    </row>
    <row r="879" spans="2:13">
      <c r="B879" s="70" t="s">
        <v>1694</v>
      </c>
      <c r="C879" s="95" t="s">
        <v>1724</v>
      </c>
      <c r="D879" s="101">
        <v>0</v>
      </c>
      <c r="E879" s="188" t="s">
        <v>1694</v>
      </c>
      <c r="F879" s="95" t="s">
        <v>1724</v>
      </c>
      <c r="G879" s="101">
        <v>0</v>
      </c>
      <c r="H879" s="189"/>
      <c r="I879" s="189"/>
      <c r="J879" s="189"/>
      <c r="K879" s="189"/>
      <c r="L879" s="189"/>
      <c r="M879" s="74"/>
    </row>
    <row r="880" spans="2:13">
      <c r="B880" s="70" t="s">
        <v>1679</v>
      </c>
      <c r="C880" s="95" t="s">
        <v>1724</v>
      </c>
      <c r="D880" s="101">
        <v>0</v>
      </c>
      <c r="E880" s="188" t="s">
        <v>1679</v>
      </c>
      <c r="F880" s="95" t="s">
        <v>1724</v>
      </c>
      <c r="G880" s="101">
        <v>0</v>
      </c>
      <c r="H880" s="95" t="s">
        <v>1725</v>
      </c>
      <c r="I880" s="189"/>
      <c r="J880" s="189"/>
      <c r="K880" s="189"/>
      <c r="L880" s="189"/>
      <c r="M880" s="74"/>
    </row>
    <row r="881" spans="2:13">
      <c r="B881" s="70" t="s">
        <v>1695</v>
      </c>
      <c r="C881" s="95" t="s">
        <v>1724</v>
      </c>
      <c r="D881" s="101">
        <v>0</v>
      </c>
      <c r="E881" s="188" t="s">
        <v>1695</v>
      </c>
      <c r="F881" s="95" t="s">
        <v>1724</v>
      </c>
      <c r="G881" s="101">
        <v>0</v>
      </c>
      <c r="H881" s="189"/>
      <c r="I881" s="189"/>
      <c r="J881" s="189"/>
      <c r="K881" s="189"/>
      <c r="L881" s="189"/>
      <c r="M881" s="74"/>
    </row>
    <row r="882" spans="2:13" ht="15.75" thickBot="1">
      <c r="B882" s="111" t="s">
        <v>1731</v>
      </c>
      <c r="C882" s="102"/>
      <c r="D882" s="117">
        <v>77</v>
      </c>
      <c r="E882" s="112" t="s">
        <v>1732</v>
      </c>
      <c r="F882" s="102"/>
      <c r="G882" s="117">
        <v>74</v>
      </c>
      <c r="H882" s="92"/>
      <c r="I882" s="92"/>
      <c r="J882" s="92"/>
      <c r="K882" s="92"/>
      <c r="L882" s="92"/>
      <c r="M882" s="93"/>
    </row>
    <row r="883" spans="2:13" ht="15.75" thickTop="1">
      <c r="B883" s="113"/>
      <c r="C883" s="114"/>
      <c r="D883" s="151"/>
      <c r="E883" s="113"/>
      <c r="F883" s="114"/>
      <c r="G883" s="151"/>
      <c r="H883" s="67"/>
      <c r="I883" s="67"/>
      <c r="J883" s="67"/>
      <c r="K883" s="67"/>
      <c r="L883" s="67"/>
      <c r="M883" s="67"/>
    </row>
    <row r="884" spans="2:13">
      <c r="B884" s="113"/>
      <c r="C884" s="114"/>
      <c r="D884" s="151"/>
      <c r="E884" s="113"/>
      <c r="F884" s="114"/>
      <c r="G884" s="151"/>
      <c r="H884" s="67"/>
      <c r="I884" s="67"/>
      <c r="J884" s="67"/>
      <c r="K884" s="67"/>
      <c r="L884" s="67"/>
      <c r="M884" s="67"/>
    </row>
    <row r="885" spans="2:13" ht="15.75" thickBot="1">
      <c r="B885" s="113"/>
      <c r="C885" s="114"/>
      <c r="D885" s="151"/>
      <c r="E885" s="113"/>
      <c r="F885" s="114"/>
      <c r="G885" s="151"/>
      <c r="H885" s="67"/>
      <c r="I885" s="67"/>
      <c r="J885" s="67"/>
      <c r="K885" s="67"/>
      <c r="L885" s="67"/>
      <c r="M885" s="67"/>
    </row>
    <row r="886" spans="2:13" ht="16.5" thickTop="1" thickBot="1">
      <c r="B886" s="457" t="s">
        <v>1935</v>
      </c>
      <c r="C886" s="458"/>
      <c r="D886" s="459" t="s">
        <v>1660</v>
      </c>
      <c r="E886" s="460"/>
      <c r="F886" s="460"/>
      <c r="G886" s="460"/>
      <c r="H886" s="460"/>
      <c r="I886" s="461"/>
      <c r="J886" s="342"/>
      <c r="K886" s="68"/>
      <c r="L886" s="68"/>
      <c r="M886" s="69"/>
    </row>
    <row r="887" spans="2:13" ht="15.75" thickTop="1">
      <c r="B887" s="75" t="s">
        <v>1669</v>
      </c>
      <c r="C887" s="447">
        <v>21</v>
      </c>
      <c r="D887" s="446" t="s">
        <v>1654</v>
      </c>
      <c r="E887" s="447" t="s">
        <v>1655</v>
      </c>
      <c r="F887" s="447" t="s">
        <v>1656</v>
      </c>
      <c r="G887" s="447" t="s">
        <v>1658</v>
      </c>
      <c r="H887" s="447" t="s">
        <v>1657</v>
      </c>
      <c r="I887" s="448" t="s">
        <v>1659</v>
      </c>
      <c r="J887" s="226"/>
      <c r="K887" s="445"/>
      <c r="L887" s="445"/>
      <c r="M887" s="74"/>
    </row>
    <row r="888" spans="2:13">
      <c r="B888" s="75" t="s">
        <v>1762</v>
      </c>
      <c r="C888" s="95" t="s">
        <v>588</v>
      </c>
      <c r="D888" s="96">
        <v>85</v>
      </c>
      <c r="E888" s="97">
        <v>90</v>
      </c>
      <c r="F888" s="97">
        <v>80</v>
      </c>
      <c r="G888" s="97">
        <v>70</v>
      </c>
      <c r="H888" s="97">
        <v>80</v>
      </c>
      <c r="I888" s="98">
        <v>130</v>
      </c>
      <c r="J888" s="226"/>
      <c r="K888" s="445"/>
      <c r="L888" s="445"/>
      <c r="M888" s="74"/>
    </row>
    <row r="889" spans="2:13">
      <c r="B889" s="75" t="s">
        <v>1667</v>
      </c>
      <c r="C889" s="95" t="s">
        <v>12</v>
      </c>
      <c r="D889" s="462" t="s">
        <v>1671</v>
      </c>
      <c r="E889" s="463"/>
      <c r="F889" s="463"/>
      <c r="G889" s="463"/>
      <c r="H889" s="463"/>
      <c r="I889" s="464"/>
      <c r="J889" s="226"/>
      <c r="K889" s="445"/>
      <c r="L889" s="445"/>
      <c r="M889" s="74"/>
    </row>
    <row r="890" spans="2:13">
      <c r="B890" s="75" t="s">
        <v>1668</v>
      </c>
      <c r="C890" s="95" t="s">
        <v>6</v>
      </c>
      <c r="D890" s="465" t="s">
        <v>1663</v>
      </c>
      <c r="E890" s="466"/>
      <c r="F890" s="466"/>
      <c r="G890" s="466" t="s">
        <v>1664</v>
      </c>
      <c r="H890" s="466"/>
      <c r="I890" s="467"/>
      <c r="J890" s="226"/>
      <c r="K890" s="445"/>
      <c r="L890" s="445"/>
      <c r="M890" s="74"/>
    </row>
    <row r="891" spans="2:13">
      <c r="B891" s="75" t="s">
        <v>1672</v>
      </c>
      <c r="C891" s="105" t="s">
        <v>1485</v>
      </c>
      <c r="D891" s="72" t="s">
        <v>1665</v>
      </c>
      <c r="E891" s="445" t="s">
        <v>752</v>
      </c>
      <c r="F891" s="445"/>
      <c r="G891" s="73" t="s">
        <v>1665</v>
      </c>
      <c r="H891" s="445" t="s">
        <v>697</v>
      </c>
      <c r="I891" s="79"/>
      <c r="J891" s="454"/>
      <c r="K891" s="445"/>
      <c r="L891" s="445"/>
      <c r="M891" s="74"/>
    </row>
    <row r="892" spans="2:13">
      <c r="B892" s="75" t="s">
        <v>1661</v>
      </c>
      <c r="C892" s="95">
        <v>968.74</v>
      </c>
      <c r="D892" s="80" t="s">
        <v>1666</v>
      </c>
      <c r="E892" s="99">
        <v>70</v>
      </c>
      <c r="F892" s="77"/>
      <c r="G892" s="81" t="s">
        <v>1666</v>
      </c>
      <c r="H892" s="99">
        <v>120</v>
      </c>
      <c r="I892" s="78"/>
      <c r="J892" s="161"/>
      <c r="K892" s="445"/>
      <c r="L892" s="445"/>
      <c r="M892" s="74"/>
    </row>
    <row r="893" spans="2:13">
      <c r="B893" s="75" t="s">
        <v>1662</v>
      </c>
      <c r="C893" s="95">
        <v>354.22</v>
      </c>
      <c r="D893" s="462" t="s">
        <v>1670</v>
      </c>
      <c r="E893" s="463"/>
      <c r="F893" s="463"/>
      <c r="G893" s="463"/>
      <c r="H893" s="463"/>
      <c r="I893" s="464"/>
      <c r="J893" s="161"/>
      <c r="K893" s="445"/>
      <c r="L893" s="445"/>
      <c r="M893" s="74"/>
    </row>
    <row r="894" spans="2:13">
      <c r="B894" s="75" t="s">
        <v>1730</v>
      </c>
      <c r="C894" s="95">
        <v>801.52</v>
      </c>
      <c r="D894" s="465" t="s">
        <v>1663</v>
      </c>
      <c r="E894" s="466"/>
      <c r="F894" s="466"/>
      <c r="G894" s="466" t="s">
        <v>1664</v>
      </c>
      <c r="H894" s="466"/>
      <c r="I894" s="467"/>
      <c r="J894" s="161"/>
      <c r="K894" s="445"/>
      <c r="L894" s="445"/>
      <c r="M894" s="74"/>
    </row>
    <row r="895" spans="2:13">
      <c r="B895" s="75" t="s">
        <v>1715</v>
      </c>
      <c r="C895" s="95">
        <v>1.31</v>
      </c>
      <c r="D895" s="72" t="s">
        <v>1665</v>
      </c>
      <c r="E895" s="445" t="s">
        <v>1218</v>
      </c>
      <c r="F895" s="445"/>
      <c r="G895" s="73" t="s">
        <v>1665</v>
      </c>
      <c r="H895" s="445" t="s">
        <v>636</v>
      </c>
      <c r="I895" s="79"/>
      <c r="J895" s="161"/>
      <c r="K895" s="445"/>
      <c r="L895" s="445"/>
      <c r="M895" s="74"/>
    </row>
    <row r="896" spans="2:13">
      <c r="B896" s="75" t="s">
        <v>1716</v>
      </c>
      <c r="C896" s="149">
        <v>2</v>
      </c>
      <c r="D896" s="72" t="s">
        <v>1666</v>
      </c>
      <c r="E896" s="99">
        <v>90</v>
      </c>
      <c r="F896" s="77"/>
      <c r="G896" s="81" t="s">
        <v>1666</v>
      </c>
      <c r="H896" s="100">
        <v>71</v>
      </c>
      <c r="I896" s="79"/>
      <c r="J896" s="161"/>
      <c r="K896" s="445"/>
      <c r="L896" s="445"/>
      <c r="M896" s="74"/>
    </row>
    <row r="897" spans="2:13">
      <c r="B897" s="468" t="s">
        <v>1673</v>
      </c>
      <c r="C897" s="463"/>
      <c r="D897" s="464"/>
      <c r="E897" s="462" t="s">
        <v>1674</v>
      </c>
      <c r="F897" s="463"/>
      <c r="G897" s="464"/>
      <c r="H897" s="462" t="s">
        <v>1675</v>
      </c>
      <c r="I897" s="463"/>
      <c r="J897" s="464"/>
      <c r="K897" s="462" t="s">
        <v>1703</v>
      </c>
      <c r="L897" s="463"/>
      <c r="M897" s="469"/>
    </row>
    <row r="898" spans="2:13">
      <c r="B898" s="82" t="s">
        <v>1676</v>
      </c>
      <c r="C898" s="447" t="s">
        <v>1677</v>
      </c>
      <c r="D898" s="448" t="s">
        <v>1678</v>
      </c>
      <c r="E898" s="446" t="s">
        <v>1676</v>
      </c>
      <c r="F898" s="447" t="s">
        <v>1677</v>
      </c>
      <c r="G898" s="448" t="s">
        <v>1678</v>
      </c>
      <c r="H898" s="446" t="s">
        <v>1696</v>
      </c>
      <c r="I898" s="447" t="s">
        <v>1733</v>
      </c>
      <c r="J898" s="448" t="s">
        <v>1734</v>
      </c>
      <c r="K898" s="446" t="s">
        <v>1704</v>
      </c>
      <c r="L898" s="447"/>
      <c r="M898" s="86" t="s">
        <v>1705</v>
      </c>
    </row>
    <row r="899" spans="2:13">
      <c r="B899" s="70" t="s">
        <v>1680</v>
      </c>
      <c r="C899" s="95" t="s">
        <v>1146</v>
      </c>
      <c r="D899" s="101">
        <v>102</v>
      </c>
      <c r="E899" s="444" t="s">
        <v>1680</v>
      </c>
      <c r="F899" s="103" t="s">
        <v>946</v>
      </c>
      <c r="G899" s="101">
        <v>68</v>
      </c>
      <c r="H899" s="444" t="s">
        <v>1697</v>
      </c>
      <c r="I899" s="95">
        <v>0</v>
      </c>
      <c r="J899" s="101">
        <v>10</v>
      </c>
      <c r="K899" s="444" t="s">
        <v>1706</v>
      </c>
      <c r="L899" s="445"/>
      <c r="M899" s="116">
        <v>40</v>
      </c>
    </row>
    <row r="900" spans="2:13">
      <c r="B900" s="70" t="s">
        <v>1681</v>
      </c>
      <c r="C900" s="95" t="s">
        <v>1724</v>
      </c>
      <c r="D900" s="101">
        <v>0</v>
      </c>
      <c r="E900" s="444" t="s">
        <v>1681</v>
      </c>
      <c r="F900" s="103" t="s">
        <v>932</v>
      </c>
      <c r="G900" s="101">
        <v>90</v>
      </c>
      <c r="H900" s="444" t="s">
        <v>1698</v>
      </c>
      <c r="I900" s="95">
        <v>100</v>
      </c>
      <c r="J900" s="101">
        <v>0</v>
      </c>
      <c r="K900" s="444" t="s">
        <v>1737</v>
      </c>
      <c r="L900" s="445"/>
      <c r="M900" s="116">
        <v>50</v>
      </c>
    </row>
    <row r="901" spans="2:13">
      <c r="B901" s="70" t="s">
        <v>1682</v>
      </c>
      <c r="C901" s="95" t="s">
        <v>1724</v>
      </c>
      <c r="D901" s="101">
        <v>0</v>
      </c>
      <c r="E901" s="444" t="s">
        <v>1682</v>
      </c>
      <c r="F901" s="95" t="s">
        <v>1724</v>
      </c>
      <c r="G901" s="101">
        <v>0</v>
      </c>
      <c r="H901" s="444" t="s">
        <v>1699</v>
      </c>
      <c r="I901" s="95">
        <v>0</v>
      </c>
      <c r="J901" s="101">
        <v>120</v>
      </c>
      <c r="K901" s="76" t="s">
        <v>1708</v>
      </c>
      <c r="L901" s="77"/>
      <c r="M901" s="110">
        <v>0</v>
      </c>
    </row>
    <row r="902" spans="2:13">
      <c r="B902" s="70" t="s">
        <v>1683</v>
      </c>
      <c r="C902" s="95" t="s">
        <v>1724</v>
      </c>
      <c r="D902" s="101">
        <v>0</v>
      </c>
      <c r="E902" s="444" t="s">
        <v>1683</v>
      </c>
      <c r="F902" s="95" t="s">
        <v>1724</v>
      </c>
      <c r="G902" s="101">
        <v>0</v>
      </c>
      <c r="H902" s="444" t="s">
        <v>1700</v>
      </c>
      <c r="I902" s="95">
        <v>0</v>
      </c>
      <c r="J902" s="101">
        <v>0</v>
      </c>
      <c r="K902" s="462" t="s">
        <v>1709</v>
      </c>
      <c r="L902" s="463"/>
      <c r="M902" s="469"/>
    </row>
    <row r="903" spans="2:13">
      <c r="B903" s="70" t="s">
        <v>1684</v>
      </c>
      <c r="C903" s="95" t="s">
        <v>1724</v>
      </c>
      <c r="D903" s="101">
        <v>0</v>
      </c>
      <c r="E903" s="444" t="s">
        <v>1684</v>
      </c>
      <c r="F903" s="95" t="s">
        <v>887</v>
      </c>
      <c r="G903" s="101">
        <v>60</v>
      </c>
      <c r="H903" s="445" t="s">
        <v>1726</v>
      </c>
      <c r="I903" s="95">
        <v>50</v>
      </c>
      <c r="J903" s="101">
        <v>0</v>
      </c>
      <c r="K903" s="470" t="s">
        <v>1710</v>
      </c>
      <c r="L903" s="471"/>
      <c r="M903" s="116">
        <v>0</v>
      </c>
    </row>
    <row r="904" spans="2:13">
      <c r="B904" s="70" t="s">
        <v>1685</v>
      </c>
      <c r="C904" s="95" t="s">
        <v>1724</v>
      </c>
      <c r="D904" s="101">
        <v>0</v>
      </c>
      <c r="E904" s="444" t="s">
        <v>1685</v>
      </c>
      <c r="F904" s="95" t="s">
        <v>1724</v>
      </c>
      <c r="G904" s="101">
        <v>0</v>
      </c>
      <c r="H904" s="444" t="s">
        <v>1701</v>
      </c>
      <c r="I904" s="95">
        <v>0</v>
      </c>
      <c r="J904" s="101">
        <v>0</v>
      </c>
      <c r="K904" s="470" t="s">
        <v>1711</v>
      </c>
      <c r="L904" s="471"/>
      <c r="M904" s="116">
        <v>0</v>
      </c>
    </row>
    <row r="905" spans="2:13">
      <c r="B905" s="70" t="s">
        <v>1686</v>
      </c>
      <c r="C905" s="95" t="s">
        <v>1724</v>
      </c>
      <c r="D905" s="101">
        <v>0</v>
      </c>
      <c r="E905" s="444" t="s">
        <v>1686</v>
      </c>
      <c r="F905" s="95" t="s">
        <v>1724</v>
      </c>
      <c r="G905" s="101">
        <v>0</v>
      </c>
      <c r="H905" s="444" t="s">
        <v>1687</v>
      </c>
      <c r="I905" s="95">
        <v>85</v>
      </c>
      <c r="J905" s="101">
        <v>40</v>
      </c>
      <c r="K905" s="470" t="s">
        <v>1712</v>
      </c>
      <c r="L905" s="471"/>
      <c r="M905" s="116">
        <v>0</v>
      </c>
    </row>
    <row r="906" spans="2:13">
      <c r="B906" s="70" t="s">
        <v>1687</v>
      </c>
      <c r="C906" s="95" t="s">
        <v>1725</v>
      </c>
      <c r="D906" s="101" t="s">
        <v>1725</v>
      </c>
      <c r="E906" s="444" t="s">
        <v>1687</v>
      </c>
      <c r="F906" s="95" t="s">
        <v>1725</v>
      </c>
      <c r="G906" s="101" t="s">
        <v>1725</v>
      </c>
      <c r="H906" s="444" t="s">
        <v>1702</v>
      </c>
      <c r="I906" s="109">
        <v>70</v>
      </c>
      <c r="J906" s="115">
        <v>0</v>
      </c>
      <c r="K906" s="96"/>
      <c r="L906" s="109"/>
      <c r="M906" s="110"/>
    </row>
    <row r="907" spans="2:13">
      <c r="B907" s="70" t="s">
        <v>1688</v>
      </c>
      <c r="C907" s="95" t="s">
        <v>1724</v>
      </c>
      <c r="D907" s="101">
        <v>0</v>
      </c>
      <c r="E907" s="444" t="s">
        <v>1688</v>
      </c>
      <c r="F907" s="95" t="s">
        <v>1724</v>
      </c>
      <c r="G907" s="101">
        <v>0</v>
      </c>
      <c r="H907" s="472" t="s">
        <v>1714</v>
      </c>
      <c r="I907" s="473"/>
      <c r="J907" s="90" t="s">
        <v>1713</v>
      </c>
      <c r="K907" s="106">
        <v>30</v>
      </c>
      <c r="L907" s="91" t="s">
        <v>1707</v>
      </c>
      <c r="M907" s="107">
        <v>205</v>
      </c>
    </row>
    <row r="908" spans="2:13">
      <c r="B908" s="70" t="s">
        <v>1689</v>
      </c>
      <c r="C908" s="95" t="s">
        <v>1725</v>
      </c>
      <c r="D908" s="101" t="s">
        <v>1725</v>
      </c>
      <c r="E908" s="444" t="s">
        <v>1689</v>
      </c>
      <c r="F908" s="95" t="s">
        <v>1725</v>
      </c>
      <c r="G908" s="101" t="s">
        <v>1725</v>
      </c>
      <c r="H908" s="445"/>
      <c r="I908" s="445"/>
      <c r="J908" s="445"/>
      <c r="K908" s="445"/>
      <c r="L908" s="445"/>
      <c r="M908" s="74"/>
    </row>
    <row r="909" spans="2:13">
      <c r="B909" s="70" t="s">
        <v>1690</v>
      </c>
      <c r="C909" s="105" t="s">
        <v>1374</v>
      </c>
      <c r="D909" s="101">
        <v>72</v>
      </c>
      <c r="E909" s="444" t="s">
        <v>1690</v>
      </c>
      <c r="F909" s="95" t="s">
        <v>1724</v>
      </c>
      <c r="G909" s="101">
        <v>0</v>
      </c>
      <c r="H909" s="445"/>
      <c r="I909" s="445"/>
      <c r="J909" s="445"/>
      <c r="K909" s="445"/>
      <c r="L909" s="445"/>
      <c r="M909" s="74"/>
    </row>
    <row r="910" spans="2:13">
      <c r="B910" s="70" t="s">
        <v>1691</v>
      </c>
      <c r="C910" s="95" t="s">
        <v>1751</v>
      </c>
      <c r="D910" s="101">
        <v>80</v>
      </c>
      <c r="E910" s="444" t="s">
        <v>1691</v>
      </c>
      <c r="F910" s="95" t="s">
        <v>1724</v>
      </c>
      <c r="G910" s="101">
        <v>0</v>
      </c>
      <c r="H910" s="445"/>
      <c r="I910" s="445"/>
      <c r="J910" s="445"/>
      <c r="K910" s="445"/>
      <c r="L910" s="445"/>
      <c r="M910" s="74"/>
    </row>
    <row r="911" spans="2:13">
      <c r="B911" s="70" t="s">
        <v>1692</v>
      </c>
      <c r="C911" s="95" t="s">
        <v>1724</v>
      </c>
      <c r="D911" s="101">
        <v>0</v>
      </c>
      <c r="E911" s="444" t="s">
        <v>1692</v>
      </c>
      <c r="F911" s="95" t="s">
        <v>1724</v>
      </c>
      <c r="G911" s="101">
        <v>0</v>
      </c>
      <c r="H911" s="445"/>
      <c r="I911" s="445"/>
      <c r="J911" s="445"/>
      <c r="K911" s="445"/>
      <c r="L911" s="445"/>
      <c r="M911" s="74"/>
    </row>
    <row r="912" spans="2:13">
      <c r="B912" s="70" t="s">
        <v>1693</v>
      </c>
      <c r="C912" s="95" t="s">
        <v>658</v>
      </c>
      <c r="D912" s="101">
        <v>30</v>
      </c>
      <c r="E912" s="444" t="s">
        <v>1693</v>
      </c>
      <c r="F912" s="105" t="s">
        <v>1187</v>
      </c>
      <c r="G912" s="101">
        <v>80</v>
      </c>
      <c r="H912" s="95" t="s">
        <v>1718</v>
      </c>
      <c r="I912" s="445"/>
      <c r="J912" s="94" t="s">
        <v>1719</v>
      </c>
      <c r="K912" s="445"/>
      <c r="L912" s="94" t="s">
        <v>1720</v>
      </c>
      <c r="M912" s="74"/>
    </row>
    <row r="913" spans="2:13">
      <c r="B913" s="70" t="s">
        <v>1694</v>
      </c>
      <c r="C913" s="95" t="s">
        <v>1724</v>
      </c>
      <c r="D913" s="101">
        <v>0</v>
      </c>
      <c r="E913" s="444" t="s">
        <v>1694</v>
      </c>
      <c r="F913" s="95" t="s">
        <v>1334</v>
      </c>
      <c r="G913" s="101">
        <v>40</v>
      </c>
      <c r="H913" s="445"/>
      <c r="I913" s="445"/>
      <c r="J913" s="445"/>
      <c r="K913" s="445"/>
      <c r="L913" s="445"/>
      <c r="M913" s="74"/>
    </row>
    <row r="914" spans="2:13">
      <c r="B914" s="70" t="s">
        <v>1679</v>
      </c>
      <c r="C914" s="95" t="s">
        <v>1083</v>
      </c>
      <c r="D914" s="101">
        <v>75</v>
      </c>
      <c r="E914" s="444" t="s">
        <v>1679</v>
      </c>
      <c r="F914" s="95" t="s">
        <v>763</v>
      </c>
      <c r="G914" s="101">
        <v>80</v>
      </c>
      <c r="H914" s="445"/>
      <c r="I914" s="445"/>
      <c r="J914" s="445"/>
      <c r="K914" s="445"/>
      <c r="L914" s="445"/>
      <c r="M914" s="74"/>
    </row>
    <row r="915" spans="2:13">
      <c r="B915" s="70" t="s">
        <v>1695</v>
      </c>
      <c r="C915" s="103" t="s">
        <v>1249</v>
      </c>
      <c r="D915" s="101">
        <v>63</v>
      </c>
      <c r="E915" s="444" t="s">
        <v>1695</v>
      </c>
      <c r="F915" s="95" t="s">
        <v>1724</v>
      </c>
      <c r="G915" s="101">
        <v>0</v>
      </c>
      <c r="H915" s="445"/>
      <c r="I915" s="445"/>
      <c r="J915" s="445"/>
      <c r="K915" s="445"/>
      <c r="L915" s="445"/>
      <c r="M915" s="74"/>
    </row>
    <row r="916" spans="2:13" ht="15.75" thickBot="1">
      <c r="B916" s="111" t="s">
        <v>1731</v>
      </c>
      <c r="C916" s="102"/>
      <c r="D916" s="117">
        <v>70</v>
      </c>
      <c r="E916" s="112" t="s">
        <v>1732</v>
      </c>
      <c r="F916" s="102"/>
      <c r="G916" s="117">
        <v>70</v>
      </c>
      <c r="H916" s="92"/>
      <c r="I916" s="92"/>
      <c r="J916" s="92"/>
      <c r="K916" s="92"/>
      <c r="L916" s="92"/>
      <c r="M916" s="93"/>
    </row>
    <row r="917" spans="2:13" ht="15.75" thickTop="1">
      <c r="B917" s="113"/>
      <c r="C917" s="114"/>
      <c r="D917" s="151"/>
      <c r="E917" s="113"/>
      <c r="F917" s="114"/>
      <c r="G917" s="151"/>
      <c r="H917" s="67"/>
      <c r="I917" s="67"/>
      <c r="J917" s="67"/>
      <c r="K917" s="67"/>
      <c r="L917" s="67"/>
      <c r="M917" s="67"/>
    </row>
    <row r="918" spans="2:13">
      <c r="B918" s="113"/>
      <c r="C918" s="114"/>
      <c r="D918" s="151"/>
      <c r="E918" s="113"/>
      <c r="F918" s="114"/>
      <c r="G918" s="151"/>
      <c r="H918" s="67"/>
      <c r="I918" s="67"/>
      <c r="J918" s="67"/>
      <c r="K918" s="67"/>
      <c r="L918" s="67"/>
      <c r="M918" s="67"/>
    </row>
    <row r="919" spans="2:13" ht="15.75" thickBot="1">
      <c r="B919" s="113"/>
      <c r="C919" s="114"/>
      <c r="D919" s="151"/>
      <c r="E919" s="113"/>
      <c r="F919" s="114"/>
      <c r="G919" s="151"/>
      <c r="H919" s="67"/>
      <c r="I919" s="67"/>
      <c r="J919" s="67"/>
      <c r="K919" s="67"/>
      <c r="L919" s="67"/>
      <c r="M919" s="67"/>
    </row>
    <row r="920" spans="2:13" ht="16.5" thickTop="1" thickBot="1">
      <c r="B920" s="457" t="s">
        <v>1881</v>
      </c>
      <c r="C920" s="458"/>
      <c r="D920" s="459" t="s">
        <v>1660</v>
      </c>
      <c r="E920" s="460"/>
      <c r="F920" s="460"/>
      <c r="G920" s="460"/>
      <c r="H920" s="460"/>
      <c r="I920" s="461"/>
      <c r="J920" s="202"/>
      <c r="K920" s="68"/>
      <c r="L920" s="68"/>
      <c r="M920" s="69"/>
    </row>
    <row r="921" spans="2:13" ht="15.75" thickTop="1">
      <c r="B921" s="75" t="s">
        <v>1669</v>
      </c>
      <c r="C921" s="333">
        <v>8</v>
      </c>
      <c r="D921" s="332" t="s">
        <v>1654</v>
      </c>
      <c r="E921" s="333" t="s">
        <v>1655</v>
      </c>
      <c r="F921" s="333" t="s">
        <v>1656</v>
      </c>
      <c r="G921" s="333" t="s">
        <v>1658</v>
      </c>
      <c r="H921" s="333" t="s">
        <v>1657</v>
      </c>
      <c r="I921" s="334" t="s">
        <v>1659</v>
      </c>
      <c r="J921" s="154"/>
      <c r="K921" s="336"/>
      <c r="L921" s="336"/>
      <c r="M921" s="74"/>
    </row>
    <row r="922" spans="2:13">
      <c r="B922" s="75" t="s">
        <v>1762</v>
      </c>
      <c r="C922" s="95" t="s">
        <v>1767</v>
      </c>
      <c r="D922" s="96">
        <v>90</v>
      </c>
      <c r="E922" s="97">
        <v>120</v>
      </c>
      <c r="F922" s="97">
        <v>120</v>
      </c>
      <c r="G922" s="97">
        <v>60</v>
      </c>
      <c r="H922" s="97">
        <v>60</v>
      </c>
      <c r="I922" s="98">
        <v>50</v>
      </c>
      <c r="J922" s="154"/>
      <c r="K922" s="336"/>
      <c r="L922" s="336"/>
      <c r="M922" s="74"/>
    </row>
    <row r="923" spans="2:13">
      <c r="B923" s="75" t="s">
        <v>1667</v>
      </c>
      <c r="C923" s="95" t="s">
        <v>9</v>
      </c>
      <c r="D923" s="462" t="s">
        <v>1671</v>
      </c>
      <c r="E923" s="463"/>
      <c r="F923" s="463"/>
      <c r="G923" s="463"/>
      <c r="H923" s="463"/>
      <c r="I923" s="464"/>
      <c r="J923" s="154"/>
      <c r="K923" s="336"/>
      <c r="L923" s="336"/>
      <c r="M923" s="74"/>
    </row>
    <row r="924" spans="2:13">
      <c r="B924" s="75" t="s">
        <v>1668</v>
      </c>
      <c r="C924" s="95" t="s">
        <v>1725</v>
      </c>
      <c r="D924" s="465" t="s">
        <v>1663</v>
      </c>
      <c r="E924" s="466"/>
      <c r="F924" s="466"/>
      <c r="G924" s="466" t="s">
        <v>1664</v>
      </c>
      <c r="H924" s="466"/>
      <c r="I924" s="467"/>
      <c r="J924" s="154"/>
      <c r="K924" s="336"/>
      <c r="L924" s="336"/>
      <c r="M924" s="74"/>
    </row>
    <row r="925" spans="2:13">
      <c r="B925" s="75" t="s">
        <v>1672</v>
      </c>
      <c r="C925" s="95" t="s">
        <v>1606</v>
      </c>
      <c r="D925" s="72" t="s">
        <v>1665</v>
      </c>
      <c r="E925" s="336" t="s">
        <v>813</v>
      </c>
      <c r="F925" s="336"/>
      <c r="G925" s="73" t="s">
        <v>1665</v>
      </c>
      <c r="H925" s="336" t="s">
        <v>1725</v>
      </c>
      <c r="I925" s="79"/>
      <c r="J925" s="154"/>
      <c r="K925" s="336"/>
      <c r="L925" s="336"/>
      <c r="M925" s="74"/>
    </row>
    <row r="926" spans="2:13">
      <c r="B926" s="75" t="s">
        <v>1661</v>
      </c>
      <c r="C926" s="95">
        <v>196.58</v>
      </c>
      <c r="D926" s="80" t="s">
        <v>1666</v>
      </c>
      <c r="E926" s="99">
        <v>100</v>
      </c>
      <c r="F926" s="77"/>
      <c r="G926" s="81" t="s">
        <v>1666</v>
      </c>
      <c r="H926" s="99" t="s">
        <v>1725</v>
      </c>
      <c r="I926" s="78"/>
      <c r="J926" s="154"/>
      <c r="K926" s="336"/>
      <c r="L926" s="336"/>
      <c r="M926" s="74"/>
    </row>
    <row r="927" spans="2:13">
      <c r="B927" s="75" t="s">
        <v>1662</v>
      </c>
      <c r="C927" s="95">
        <v>293.11</v>
      </c>
      <c r="D927" s="462" t="s">
        <v>1670</v>
      </c>
      <c r="E927" s="463"/>
      <c r="F927" s="463"/>
      <c r="G927" s="463"/>
      <c r="H927" s="463"/>
      <c r="I927" s="464"/>
      <c r="J927" s="154"/>
      <c r="K927" s="336"/>
      <c r="L927" s="336"/>
      <c r="M927" s="74"/>
    </row>
    <row r="928" spans="2:13">
      <c r="B928" s="75" t="s">
        <v>1730</v>
      </c>
      <c r="C928" s="95">
        <v>325.57</v>
      </c>
      <c r="D928" s="465" t="s">
        <v>1663</v>
      </c>
      <c r="E928" s="466"/>
      <c r="F928" s="466"/>
      <c r="G928" s="466" t="s">
        <v>1664</v>
      </c>
      <c r="H928" s="466"/>
      <c r="I928" s="467"/>
      <c r="J928" s="154"/>
      <c r="K928" s="336"/>
      <c r="L928" s="336"/>
      <c r="M928" s="74"/>
    </row>
    <row r="929" spans="2:13">
      <c r="B929" s="75" t="s">
        <v>1715</v>
      </c>
      <c r="C929" s="95">
        <v>1.38</v>
      </c>
      <c r="D929" s="72" t="s">
        <v>1665</v>
      </c>
      <c r="E929" s="336" t="s">
        <v>812</v>
      </c>
      <c r="F929" s="336"/>
      <c r="G929" s="73" t="s">
        <v>1665</v>
      </c>
      <c r="H929" s="336" t="s">
        <v>1725</v>
      </c>
      <c r="I929" s="79"/>
      <c r="J929" s="154"/>
      <c r="K929" s="336"/>
      <c r="L929" s="336"/>
      <c r="M929" s="74"/>
    </row>
    <row r="930" spans="2:13">
      <c r="B930" s="75" t="s">
        <v>1716</v>
      </c>
      <c r="C930" s="95">
        <v>0.77</v>
      </c>
      <c r="D930" s="72" t="s">
        <v>1666</v>
      </c>
      <c r="E930" s="99">
        <v>90</v>
      </c>
      <c r="F930" s="77"/>
      <c r="G930" s="81" t="s">
        <v>1666</v>
      </c>
      <c r="H930" s="100" t="s">
        <v>1725</v>
      </c>
      <c r="I930" s="79"/>
      <c r="J930" s="154"/>
      <c r="K930" s="336"/>
      <c r="L930" s="336"/>
      <c r="M930" s="74"/>
    </row>
    <row r="931" spans="2:13">
      <c r="B931" s="468" t="s">
        <v>1673</v>
      </c>
      <c r="C931" s="463"/>
      <c r="D931" s="464"/>
      <c r="E931" s="462" t="s">
        <v>1674</v>
      </c>
      <c r="F931" s="463"/>
      <c r="G931" s="464"/>
      <c r="H931" s="462" t="s">
        <v>1675</v>
      </c>
      <c r="I931" s="463"/>
      <c r="J931" s="464"/>
      <c r="K931" s="462" t="s">
        <v>1703</v>
      </c>
      <c r="L931" s="463"/>
      <c r="M931" s="469"/>
    </row>
    <row r="932" spans="2:13">
      <c r="B932" s="82" t="s">
        <v>1676</v>
      </c>
      <c r="C932" s="333" t="s">
        <v>1677</v>
      </c>
      <c r="D932" s="334" t="s">
        <v>1678</v>
      </c>
      <c r="E932" s="332" t="s">
        <v>1676</v>
      </c>
      <c r="F932" s="333" t="s">
        <v>1677</v>
      </c>
      <c r="G932" s="334" t="s">
        <v>1678</v>
      </c>
      <c r="H932" s="332" t="s">
        <v>1696</v>
      </c>
      <c r="I932" s="333" t="s">
        <v>1733</v>
      </c>
      <c r="J932" s="334" t="s">
        <v>1734</v>
      </c>
      <c r="K932" s="332" t="s">
        <v>1704</v>
      </c>
      <c r="L932" s="333"/>
      <c r="M932" s="86" t="s">
        <v>1705</v>
      </c>
    </row>
    <row r="933" spans="2:13">
      <c r="B933" s="70" t="s">
        <v>1680</v>
      </c>
      <c r="C933" s="95" t="s">
        <v>1146</v>
      </c>
      <c r="D933" s="101">
        <v>102</v>
      </c>
      <c r="E933" s="335" t="s">
        <v>1680</v>
      </c>
      <c r="F933" s="103" t="s">
        <v>946</v>
      </c>
      <c r="G933" s="101">
        <v>68</v>
      </c>
      <c r="H933" s="335" t="s">
        <v>1697</v>
      </c>
      <c r="I933" s="95">
        <v>0</v>
      </c>
      <c r="J933" s="101">
        <v>10</v>
      </c>
      <c r="K933" s="335" t="s">
        <v>1706</v>
      </c>
      <c r="L933" s="336"/>
      <c r="M933" s="116">
        <v>0</v>
      </c>
    </row>
    <row r="934" spans="2:13">
      <c r="B934" s="70" t="s">
        <v>1681</v>
      </c>
      <c r="C934" s="95" t="s">
        <v>847</v>
      </c>
      <c r="D934" s="101">
        <v>62</v>
      </c>
      <c r="E934" s="335" t="s">
        <v>1681</v>
      </c>
      <c r="F934" s="95" t="s">
        <v>1724</v>
      </c>
      <c r="G934" s="101">
        <v>0</v>
      </c>
      <c r="H934" s="335" t="s">
        <v>1698</v>
      </c>
      <c r="I934" s="95">
        <v>90</v>
      </c>
      <c r="J934" s="101">
        <v>0</v>
      </c>
      <c r="K934" s="335" t="s">
        <v>1737</v>
      </c>
      <c r="L934" s="336"/>
      <c r="M934" s="116">
        <v>0</v>
      </c>
    </row>
    <row r="935" spans="2:13">
      <c r="B935" s="70" t="s">
        <v>1682</v>
      </c>
      <c r="C935" s="95" t="s">
        <v>1724</v>
      </c>
      <c r="D935" s="101">
        <v>0</v>
      </c>
      <c r="E935" s="335" t="s">
        <v>1682</v>
      </c>
      <c r="F935" s="95" t="s">
        <v>1724</v>
      </c>
      <c r="G935" s="101">
        <v>0</v>
      </c>
      <c r="H935" s="335" t="s">
        <v>1699</v>
      </c>
      <c r="I935" s="95">
        <v>0</v>
      </c>
      <c r="J935" s="101">
        <v>20</v>
      </c>
      <c r="K935" s="76" t="s">
        <v>1708</v>
      </c>
      <c r="L935" s="77"/>
      <c r="M935" s="110">
        <v>0</v>
      </c>
    </row>
    <row r="936" spans="2:13">
      <c r="B936" s="70" t="s">
        <v>1683</v>
      </c>
      <c r="C936" s="105" t="s">
        <v>1305</v>
      </c>
      <c r="D936" s="101">
        <v>62</v>
      </c>
      <c r="E936" s="335" t="s">
        <v>1683</v>
      </c>
      <c r="F936" s="95" t="s">
        <v>1724</v>
      </c>
      <c r="G936" s="101">
        <v>0</v>
      </c>
      <c r="H936" s="335" t="s">
        <v>1700</v>
      </c>
      <c r="I936" s="95">
        <v>0</v>
      </c>
      <c r="J936" s="101">
        <v>0</v>
      </c>
      <c r="K936" s="462" t="s">
        <v>1709</v>
      </c>
      <c r="L936" s="463"/>
      <c r="M936" s="469"/>
    </row>
    <row r="937" spans="2:13">
      <c r="B937" s="70" t="s">
        <v>1684</v>
      </c>
      <c r="C937" s="103" t="s">
        <v>1182</v>
      </c>
      <c r="D937" s="101">
        <v>80</v>
      </c>
      <c r="E937" s="335" t="s">
        <v>1684</v>
      </c>
      <c r="F937" s="95" t="s">
        <v>1724</v>
      </c>
      <c r="G937" s="101">
        <v>0</v>
      </c>
      <c r="H937" s="336" t="s">
        <v>1726</v>
      </c>
      <c r="I937" s="95">
        <v>50</v>
      </c>
      <c r="J937" s="101">
        <v>0</v>
      </c>
      <c r="K937" s="470" t="s">
        <v>1710</v>
      </c>
      <c r="L937" s="471"/>
      <c r="M937" s="116">
        <v>0</v>
      </c>
    </row>
    <row r="938" spans="2:13">
      <c r="B938" s="70" t="s">
        <v>1685</v>
      </c>
      <c r="C938" s="95" t="s">
        <v>956</v>
      </c>
      <c r="D938" s="101">
        <v>70</v>
      </c>
      <c r="E938" s="335" t="s">
        <v>1685</v>
      </c>
      <c r="F938" s="95" t="s">
        <v>1724</v>
      </c>
      <c r="G938" s="101">
        <v>0</v>
      </c>
      <c r="H938" s="335" t="s">
        <v>1701</v>
      </c>
      <c r="I938" s="95">
        <v>0</v>
      </c>
      <c r="J938" s="101">
        <v>10</v>
      </c>
      <c r="K938" s="470" t="s">
        <v>1711</v>
      </c>
      <c r="L938" s="471"/>
      <c r="M938" s="116">
        <v>0</v>
      </c>
    </row>
    <row r="939" spans="2:13">
      <c r="B939" s="70" t="s">
        <v>1686</v>
      </c>
      <c r="C939" s="105" t="s">
        <v>1270</v>
      </c>
      <c r="D939" s="101">
        <v>120</v>
      </c>
      <c r="E939" s="335" t="s">
        <v>1686</v>
      </c>
      <c r="F939" s="95" t="s">
        <v>1724</v>
      </c>
      <c r="G939" s="101">
        <v>0</v>
      </c>
      <c r="H939" s="335" t="s">
        <v>1687</v>
      </c>
      <c r="I939" s="95">
        <v>85</v>
      </c>
      <c r="J939" s="101">
        <v>30</v>
      </c>
      <c r="K939" s="470" t="s">
        <v>1712</v>
      </c>
      <c r="L939" s="471"/>
      <c r="M939" s="116">
        <v>100</v>
      </c>
    </row>
    <row r="940" spans="2:13">
      <c r="B940" s="70" t="s">
        <v>1687</v>
      </c>
      <c r="C940" s="95" t="s">
        <v>907</v>
      </c>
      <c r="D940" s="101">
        <v>84</v>
      </c>
      <c r="E940" s="335" t="s">
        <v>1687</v>
      </c>
      <c r="F940" s="95" t="s">
        <v>1724</v>
      </c>
      <c r="G940" s="101">
        <v>0</v>
      </c>
      <c r="H940" s="335" t="s">
        <v>1702</v>
      </c>
      <c r="I940" s="109">
        <v>0</v>
      </c>
      <c r="J940" s="115">
        <v>0</v>
      </c>
      <c r="K940" s="96"/>
      <c r="L940" s="109"/>
      <c r="M940" s="110"/>
    </row>
    <row r="941" spans="2:13">
      <c r="B941" s="70" t="s">
        <v>1688</v>
      </c>
      <c r="C941" s="95" t="s">
        <v>1725</v>
      </c>
      <c r="D941" s="101" t="s">
        <v>1725</v>
      </c>
      <c r="E941" s="335" t="s">
        <v>1688</v>
      </c>
      <c r="F941" s="95" t="s">
        <v>1725</v>
      </c>
      <c r="G941" s="101" t="s">
        <v>1725</v>
      </c>
      <c r="H941" s="472" t="s">
        <v>1714</v>
      </c>
      <c r="I941" s="473"/>
      <c r="J941" s="90" t="s">
        <v>1713</v>
      </c>
      <c r="K941" s="106">
        <v>-60</v>
      </c>
      <c r="L941" s="91" t="s">
        <v>1707</v>
      </c>
      <c r="M941" s="107">
        <v>185</v>
      </c>
    </row>
    <row r="942" spans="2:13">
      <c r="B942" s="70" t="s">
        <v>1689</v>
      </c>
      <c r="C942" s="95" t="s">
        <v>1724</v>
      </c>
      <c r="D942" s="101">
        <v>0</v>
      </c>
      <c r="E942" s="335" t="s">
        <v>1689</v>
      </c>
      <c r="F942" s="95" t="s">
        <v>1724</v>
      </c>
      <c r="G942" s="101">
        <v>0</v>
      </c>
      <c r="H942" s="336"/>
      <c r="I942" s="336"/>
      <c r="J942" s="336"/>
      <c r="K942" s="336"/>
      <c r="L942" s="336"/>
      <c r="M942" s="74"/>
    </row>
    <row r="943" spans="2:13">
      <c r="B943" s="70" t="s">
        <v>1690</v>
      </c>
      <c r="C943" s="95" t="s">
        <v>1724</v>
      </c>
      <c r="D943" s="101">
        <v>0</v>
      </c>
      <c r="E943" s="335" t="s">
        <v>1690</v>
      </c>
      <c r="F943" s="95" t="s">
        <v>1724</v>
      </c>
      <c r="G943" s="101">
        <v>0</v>
      </c>
      <c r="H943" s="336"/>
      <c r="I943" s="336"/>
      <c r="J943" s="336"/>
      <c r="K943" s="336"/>
      <c r="L943" s="336"/>
      <c r="M943" s="74"/>
    </row>
    <row r="944" spans="2:13">
      <c r="B944" s="70" t="s">
        <v>1691</v>
      </c>
      <c r="C944" s="95" t="s">
        <v>1724</v>
      </c>
      <c r="D944" s="101">
        <v>0</v>
      </c>
      <c r="E944" s="335" t="s">
        <v>1691</v>
      </c>
      <c r="F944" s="95" t="s">
        <v>1724</v>
      </c>
      <c r="G944" s="101">
        <v>0</v>
      </c>
      <c r="H944" s="336"/>
      <c r="I944" s="336"/>
      <c r="J944" s="336"/>
      <c r="K944" s="336"/>
      <c r="L944" s="336"/>
      <c r="M944" s="74"/>
    </row>
    <row r="945" spans="2:13">
      <c r="B945" s="70" t="s">
        <v>1692</v>
      </c>
      <c r="C945" s="105" t="s">
        <v>920</v>
      </c>
      <c r="D945" s="101">
        <v>120</v>
      </c>
      <c r="E945" s="335" t="s">
        <v>1692</v>
      </c>
      <c r="F945" s="118" t="s">
        <v>1857</v>
      </c>
      <c r="G945" s="101">
        <v>60</v>
      </c>
      <c r="H945" s="336"/>
      <c r="I945" s="336"/>
      <c r="J945" s="336"/>
      <c r="K945" s="336"/>
      <c r="L945" s="336"/>
      <c r="M945" s="74"/>
    </row>
    <row r="946" spans="2:13">
      <c r="B946" s="70" t="s">
        <v>1693</v>
      </c>
      <c r="C946" s="95" t="s">
        <v>1724</v>
      </c>
      <c r="D946" s="101">
        <v>0</v>
      </c>
      <c r="E946" s="335" t="s">
        <v>1693</v>
      </c>
      <c r="F946" s="95" t="s">
        <v>1724</v>
      </c>
      <c r="G946" s="101">
        <v>0</v>
      </c>
      <c r="H946" s="95" t="s">
        <v>1718</v>
      </c>
      <c r="I946" s="336"/>
      <c r="J946" s="94" t="s">
        <v>1719</v>
      </c>
      <c r="K946" s="336"/>
      <c r="L946" s="94" t="s">
        <v>1720</v>
      </c>
      <c r="M946" s="74"/>
    </row>
    <row r="947" spans="2:13">
      <c r="B947" s="70" t="s">
        <v>1694</v>
      </c>
      <c r="C947" s="95" t="s">
        <v>1724</v>
      </c>
      <c r="D947" s="101">
        <v>0</v>
      </c>
      <c r="E947" s="335" t="s">
        <v>1694</v>
      </c>
      <c r="F947" s="95" t="s">
        <v>1724</v>
      </c>
      <c r="G947" s="101">
        <v>0</v>
      </c>
      <c r="H947" s="336"/>
      <c r="I947" s="336"/>
      <c r="J947" s="336"/>
      <c r="K947" s="336"/>
      <c r="L947" s="336"/>
      <c r="M947" s="74"/>
    </row>
    <row r="948" spans="2:13">
      <c r="B948" s="70" t="s">
        <v>1679</v>
      </c>
      <c r="C948" s="95" t="s">
        <v>656</v>
      </c>
      <c r="D948" s="101">
        <v>75</v>
      </c>
      <c r="E948" s="335" t="s">
        <v>1679</v>
      </c>
      <c r="F948" s="95" t="s">
        <v>1724</v>
      </c>
      <c r="G948" s="101">
        <v>0</v>
      </c>
      <c r="H948" s="336"/>
      <c r="I948" s="336"/>
      <c r="J948" s="336"/>
      <c r="K948" s="336"/>
      <c r="L948" s="336"/>
      <c r="M948" s="74"/>
    </row>
    <row r="949" spans="2:13">
      <c r="B949" s="70" t="s">
        <v>1695</v>
      </c>
      <c r="C949" s="95" t="s">
        <v>911</v>
      </c>
      <c r="D949" s="101">
        <v>75</v>
      </c>
      <c r="E949" s="335" t="s">
        <v>1695</v>
      </c>
      <c r="F949" s="95" t="s">
        <v>1724</v>
      </c>
      <c r="G949" s="101">
        <v>0</v>
      </c>
      <c r="H949" s="336"/>
      <c r="I949" s="336"/>
      <c r="J949" s="336"/>
      <c r="K949" s="336"/>
      <c r="L949" s="336"/>
      <c r="M949" s="74"/>
    </row>
    <row r="950" spans="2:13" ht="15.75" thickBot="1">
      <c r="B950" s="111" t="s">
        <v>1731</v>
      </c>
      <c r="C950" s="102"/>
      <c r="D950" s="117">
        <v>85</v>
      </c>
      <c r="E950" s="112" t="s">
        <v>1732</v>
      </c>
      <c r="F950" s="102"/>
      <c r="G950" s="117">
        <v>64</v>
      </c>
      <c r="H950" s="92"/>
      <c r="I950" s="92"/>
      <c r="J950" s="92"/>
      <c r="K950" s="92"/>
      <c r="L950" s="92"/>
      <c r="M950" s="93"/>
    </row>
    <row r="951" spans="2:13" ht="15.75" thickTop="1">
      <c r="B951" s="113"/>
      <c r="C951" s="114"/>
      <c r="D951" s="151"/>
      <c r="E951" s="113"/>
      <c r="F951" s="114"/>
      <c r="G951" s="151"/>
      <c r="H951" s="67"/>
      <c r="I951" s="67"/>
      <c r="J951" s="67"/>
      <c r="K951" s="67"/>
      <c r="L951" s="67"/>
      <c r="M951" s="67"/>
    </row>
    <row r="952" spans="2:13">
      <c r="B952" s="113"/>
      <c r="C952" s="114"/>
      <c r="D952" s="151"/>
      <c r="E952" s="113"/>
      <c r="F952" s="114"/>
      <c r="G952" s="151"/>
      <c r="H952" s="67"/>
      <c r="I952" s="67"/>
      <c r="J952" s="67"/>
      <c r="K952" s="67"/>
      <c r="L952" s="67"/>
      <c r="M952" s="67"/>
    </row>
    <row r="953" spans="2:13" ht="15.75" thickBot="1">
      <c r="B953" s="113"/>
      <c r="C953" s="114"/>
      <c r="D953" s="151"/>
      <c r="E953" s="113"/>
      <c r="F953" s="114"/>
      <c r="G953" s="151"/>
      <c r="H953" s="67"/>
      <c r="I953" s="67"/>
      <c r="J953" s="67"/>
      <c r="K953" s="67"/>
      <c r="L953" s="67"/>
      <c r="M953" s="67"/>
    </row>
    <row r="954" spans="2:13" ht="16.5" thickTop="1" thickBot="1">
      <c r="B954" s="457" t="s">
        <v>1809</v>
      </c>
      <c r="C954" s="458"/>
      <c r="D954" s="459" t="s">
        <v>1660</v>
      </c>
      <c r="E954" s="460"/>
      <c r="F954" s="460"/>
      <c r="G954" s="460"/>
      <c r="H954" s="460"/>
      <c r="I954" s="461"/>
      <c r="J954" s="152"/>
      <c r="K954" s="68"/>
      <c r="L954" s="68"/>
      <c r="M954" s="69"/>
    </row>
    <row r="955" spans="2:13" ht="15.75" thickTop="1">
      <c r="B955" s="75" t="s">
        <v>1669</v>
      </c>
      <c r="C955" s="191">
        <v>19</v>
      </c>
      <c r="D955" s="190" t="s">
        <v>1654</v>
      </c>
      <c r="E955" s="191" t="s">
        <v>1655</v>
      </c>
      <c r="F955" s="191" t="s">
        <v>1656</v>
      </c>
      <c r="G955" s="191" t="s">
        <v>1658</v>
      </c>
      <c r="H955" s="191" t="s">
        <v>1657</v>
      </c>
      <c r="I955" s="192" t="s">
        <v>1659</v>
      </c>
      <c r="J955" s="153"/>
      <c r="K955" s="189"/>
      <c r="L955" s="189"/>
      <c r="M955" s="74"/>
    </row>
    <row r="956" spans="2:13">
      <c r="B956" s="75" t="s">
        <v>1762</v>
      </c>
      <c r="C956" s="95" t="s">
        <v>1747</v>
      </c>
      <c r="D956" s="96">
        <v>91</v>
      </c>
      <c r="E956" s="97">
        <v>134</v>
      </c>
      <c r="F956" s="97">
        <v>95</v>
      </c>
      <c r="G956" s="97">
        <v>100</v>
      </c>
      <c r="H956" s="97">
        <v>100</v>
      </c>
      <c r="I956" s="98">
        <v>80</v>
      </c>
      <c r="J956" s="153"/>
      <c r="K956" s="189"/>
      <c r="L956" s="189"/>
      <c r="M956" s="74"/>
    </row>
    <row r="957" spans="2:13">
      <c r="B957" s="75" t="s">
        <v>1667</v>
      </c>
      <c r="C957" s="95" t="s">
        <v>2</v>
      </c>
      <c r="D957" s="462" t="s">
        <v>1671</v>
      </c>
      <c r="E957" s="463"/>
      <c r="F957" s="463"/>
      <c r="G957" s="463"/>
      <c r="H957" s="463"/>
      <c r="I957" s="464"/>
      <c r="J957" s="153"/>
      <c r="K957" s="189"/>
      <c r="L957" s="189"/>
      <c r="M957" s="74"/>
    </row>
    <row r="958" spans="2:13">
      <c r="B958" s="75" t="s">
        <v>1668</v>
      </c>
      <c r="C958" s="95" t="s">
        <v>6</v>
      </c>
      <c r="D958" s="465" t="s">
        <v>1663</v>
      </c>
      <c r="E958" s="466"/>
      <c r="F958" s="466"/>
      <c r="G958" s="466" t="s">
        <v>1664</v>
      </c>
      <c r="H958" s="466"/>
      <c r="I958" s="467"/>
      <c r="J958" s="153"/>
      <c r="K958" s="189"/>
      <c r="L958" s="189"/>
      <c r="M958" s="74"/>
    </row>
    <row r="959" spans="2:13">
      <c r="B959" s="75" t="s">
        <v>1672</v>
      </c>
      <c r="C959" s="105" t="s">
        <v>1485</v>
      </c>
      <c r="D959" s="72" t="s">
        <v>1665</v>
      </c>
      <c r="E959" s="189" t="s">
        <v>1076</v>
      </c>
      <c r="F959" s="189"/>
      <c r="G959" s="73" t="s">
        <v>1665</v>
      </c>
      <c r="H959" s="189" t="s">
        <v>1810</v>
      </c>
      <c r="I959" s="79"/>
      <c r="J959" s="215"/>
      <c r="K959" s="189"/>
      <c r="L959" s="189"/>
      <c r="M959" s="74"/>
    </row>
    <row r="960" spans="2:13">
      <c r="B960" s="75" t="s">
        <v>1661</v>
      </c>
      <c r="C960" s="95">
        <v>992.63</v>
      </c>
      <c r="D960" s="80" t="s">
        <v>1666</v>
      </c>
      <c r="E960" s="99">
        <v>120</v>
      </c>
      <c r="F960" s="77"/>
      <c r="G960" s="81" t="s">
        <v>1666</v>
      </c>
      <c r="H960" s="99">
        <v>60</v>
      </c>
      <c r="I960" s="78"/>
      <c r="J960" s="161"/>
      <c r="K960" s="189"/>
      <c r="L960" s="189"/>
      <c r="M960" s="74"/>
    </row>
    <row r="961" spans="2:13">
      <c r="B961" s="75" t="s">
        <v>1662</v>
      </c>
      <c r="C961" s="95">
        <v>425.88</v>
      </c>
      <c r="D961" s="462" t="s">
        <v>1670</v>
      </c>
      <c r="E961" s="463"/>
      <c r="F961" s="463"/>
      <c r="G961" s="463"/>
      <c r="H961" s="463"/>
      <c r="I961" s="464"/>
      <c r="J961" s="161"/>
      <c r="K961" s="189"/>
      <c r="L961" s="189"/>
      <c r="M961" s="74"/>
    </row>
    <row r="962" spans="2:13">
      <c r="B962" s="75" t="s">
        <v>1730</v>
      </c>
      <c r="C962" s="95">
        <v>514.08000000000004</v>
      </c>
      <c r="D962" s="465" t="s">
        <v>1663</v>
      </c>
      <c r="E962" s="466"/>
      <c r="F962" s="466"/>
      <c r="G962" s="466" t="s">
        <v>1664</v>
      </c>
      <c r="H962" s="466"/>
      <c r="I962" s="467"/>
      <c r="J962" s="161"/>
      <c r="K962" s="189"/>
      <c r="L962" s="189"/>
      <c r="M962" s="74"/>
    </row>
    <row r="963" spans="2:13">
      <c r="B963" s="75" t="s">
        <v>1715</v>
      </c>
      <c r="C963" s="149">
        <v>1.4</v>
      </c>
      <c r="D963" s="72" t="s">
        <v>1665</v>
      </c>
      <c r="E963" s="189" t="s">
        <v>796</v>
      </c>
      <c r="F963" s="189"/>
      <c r="G963" s="73" t="s">
        <v>1665</v>
      </c>
      <c r="H963" s="189" t="s">
        <v>635</v>
      </c>
      <c r="I963" s="79"/>
      <c r="J963" s="161"/>
      <c r="K963" s="189"/>
      <c r="L963" s="189"/>
      <c r="M963" s="74"/>
    </row>
    <row r="964" spans="2:13">
      <c r="B964" s="75" t="s">
        <v>1716</v>
      </c>
      <c r="C964" s="95">
        <v>1.23</v>
      </c>
      <c r="D964" s="72" t="s">
        <v>1666</v>
      </c>
      <c r="E964" s="99">
        <v>126</v>
      </c>
      <c r="F964" s="77"/>
      <c r="G964" s="81" t="s">
        <v>1666</v>
      </c>
      <c r="H964" s="100">
        <v>52</v>
      </c>
      <c r="I964" s="79"/>
      <c r="J964" s="161"/>
      <c r="K964" s="189"/>
      <c r="L964" s="189"/>
      <c r="M964" s="74"/>
    </row>
    <row r="965" spans="2:13">
      <c r="B965" s="468" t="s">
        <v>1673</v>
      </c>
      <c r="C965" s="463"/>
      <c r="D965" s="464"/>
      <c r="E965" s="462" t="s">
        <v>1674</v>
      </c>
      <c r="F965" s="463"/>
      <c r="G965" s="464"/>
      <c r="H965" s="462" t="s">
        <v>1675</v>
      </c>
      <c r="I965" s="463"/>
      <c r="J965" s="464"/>
      <c r="K965" s="462" t="s">
        <v>1703</v>
      </c>
      <c r="L965" s="463"/>
      <c r="M965" s="469"/>
    </row>
    <row r="966" spans="2:13">
      <c r="B966" s="82" t="s">
        <v>1676</v>
      </c>
      <c r="C966" s="191" t="s">
        <v>1677</v>
      </c>
      <c r="D966" s="192" t="s">
        <v>1678</v>
      </c>
      <c r="E966" s="190" t="s">
        <v>1676</v>
      </c>
      <c r="F966" s="191" t="s">
        <v>1677</v>
      </c>
      <c r="G966" s="192" t="s">
        <v>1678</v>
      </c>
      <c r="H966" s="190" t="s">
        <v>1696</v>
      </c>
      <c r="I966" s="191" t="s">
        <v>1733</v>
      </c>
      <c r="J966" s="192" t="s">
        <v>1734</v>
      </c>
      <c r="K966" s="190" t="s">
        <v>1704</v>
      </c>
      <c r="L966" s="191"/>
      <c r="M966" s="86" t="s">
        <v>1705</v>
      </c>
    </row>
    <row r="967" spans="2:13">
      <c r="B967" s="70" t="s">
        <v>1680</v>
      </c>
      <c r="C967" s="118" t="s">
        <v>1749</v>
      </c>
      <c r="D967" s="101">
        <v>110</v>
      </c>
      <c r="E967" s="188" t="s">
        <v>1680</v>
      </c>
      <c r="F967" s="103" t="s">
        <v>946</v>
      </c>
      <c r="G967" s="101">
        <v>68</v>
      </c>
      <c r="H967" s="188" t="s">
        <v>1697</v>
      </c>
      <c r="I967" s="95">
        <v>0</v>
      </c>
      <c r="J967" s="101">
        <v>20</v>
      </c>
      <c r="K967" s="188" t="s">
        <v>1706</v>
      </c>
      <c r="L967" s="189"/>
      <c r="M967" s="116">
        <v>0</v>
      </c>
    </row>
    <row r="968" spans="2:13">
      <c r="B968" s="70" t="s">
        <v>1681</v>
      </c>
      <c r="C968" s="95" t="s">
        <v>849</v>
      </c>
      <c r="D968" s="101">
        <v>75</v>
      </c>
      <c r="E968" s="188" t="s">
        <v>1681</v>
      </c>
      <c r="F968" s="95" t="s">
        <v>846</v>
      </c>
      <c r="G968" s="101">
        <v>102</v>
      </c>
      <c r="H968" s="188" t="s">
        <v>1698</v>
      </c>
      <c r="I968" s="95">
        <v>90</v>
      </c>
      <c r="J968" s="101">
        <v>-55</v>
      </c>
      <c r="K968" s="188" t="s">
        <v>1737</v>
      </c>
      <c r="L968" s="189"/>
      <c r="M968" s="116">
        <v>50</v>
      </c>
    </row>
    <row r="969" spans="2:13">
      <c r="B969" s="70" t="s">
        <v>1682</v>
      </c>
      <c r="C969" s="95" t="s">
        <v>646</v>
      </c>
      <c r="D969" s="101">
        <v>81</v>
      </c>
      <c r="E969" s="188" t="s">
        <v>1682</v>
      </c>
      <c r="F969" s="105" t="s">
        <v>1348</v>
      </c>
      <c r="G969" s="101">
        <v>60</v>
      </c>
      <c r="H969" s="188" t="s">
        <v>1699</v>
      </c>
      <c r="I969" s="95">
        <v>0</v>
      </c>
      <c r="J969" s="101">
        <v>30</v>
      </c>
      <c r="K969" s="76" t="s">
        <v>1708</v>
      </c>
      <c r="L969" s="77"/>
      <c r="M969" s="110">
        <v>0</v>
      </c>
    </row>
    <row r="970" spans="2:13">
      <c r="B970" s="70" t="s">
        <v>1683</v>
      </c>
      <c r="C970" s="118" t="s">
        <v>1789</v>
      </c>
      <c r="D970" s="101">
        <v>75</v>
      </c>
      <c r="E970" s="188" t="s">
        <v>1683</v>
      </c>
      <c r="F970" s="105" t="s">
        <v>1309</v>
      </c>
      <c r="G970" s="101">
        <v>95</v>
      </c>
      <c r="H970" s="188" t="s">
        <v>1700</v>
      </c>
      <c r="I970" s="95">
        <v>0</v>
      </c>
      <c r="J970" s="101">
        <v>20</v>
      </c>
      <c r="K970" s="462" t="s">
        <v>1709</v>
      </c>
      <c r="L970" s="463"/>
      <c r="M970" s="469"/>
    </row>
    <row r="971" spans="2:13">
      <c r="B971" s="70" t="s">
        <v>1684</v>
      </c>
      <c r="C971" s="95" t="s">
        <v>1724</v>
      </c>
      <c r="D971" s="101">
        <v>0</v>
      </c>
      <c r="E971" s="188" t="s">
        <v>1684</v>
      </c>
      <c r="F971" s="95" t="s">
        <v>1724</v>
      </c>
      <c r="G971" s="101">
        <v>0</v>
      </c>
      <c r="H971" s="189" t="s">
        <v>1726</v>
      </c>
      <c r="I971" s="95">
        <v>50</v>
      </c>
      <c r="J971" s="101">
        <v>0</v>
      </c>
      <c r="K971" s="470" t="s">
        <v>1710</v>
      </c>
      <c r="L971" s="471"/>
      <c r="M971" s="116">
        <v>0</v>
      </c>
    </row>
    <row r="972" spans="2:13">
      <c r="B972" s="70" t="s">
        <v>1685</v>
      </c>
      <c r="C972" s="95" t="s">
        <v>955</v>
      </c>
      <c r="D972" s="101">
        <v>75</v>
      </c>
      <c r="E972" s="188" t="s">
        <v>1685</v>
      </c>
      <c r="F972" s="95" t="s">
        <v>952</v>
      </c>
      <c r="G972" s="101">
        <v>95</v>
      </c>
      <c r="H972" s="188" t="s">
        <v>1701</v>
      </c>
      <c r="I972" s="95">
        <v>100</v>
      </c>
      <c r="J972" s="101">
        <v>20</v>
      </c>
      <c r="K972" s="470" t="s">
        <v>1711</v>
      </c>
      <c r="L972" s="471"/>
      <c r="M972" s="116">
        <v>0</v>
      </c>
    </row>
    <row r="973" spans="2:13">
      <c r="B973" s="70" t="s">
        <v>1686</v>
      </c>
      <c r="C973" s="105" t="s">
        <v>871</v>
      </c>
      <c r="D973" s="101">
        <v>150</v>
      </c>
      <c r="E973" s="188" t="s">
        <v>1686</v>
      </c>
      <c r="F973" s="103" t="s">
        <v>868</v>
      </c>
      <c r="G973" s="101">
        <v>84</v>
      </c>
      <c r="H973" s="188" t="s">
        <v>1687</v>
      </c>
      <c r="I973" s="95">
        <v>85</v>
      </c>
      <c r="J973" s="101">
        <v>0</v>
      </c>
      <c r="K973" s="470" t="s">
        <v>1712</v>
      </c>
      <c r="L973" s="471"/>
      <c r="M973" s="116">
        <v>0</v>
      </c>
    </row>
    <row r="974" spans="2:13">
      <c r="B974" s="70" t="s">
        <v>1687</v>
      </c>
      <c r="C974" s="95" t="s">
        <v>1724</v>
      </c>
      <c r="D974" s="101">
        <v>0</v>
      </c>
      <c r="E974" s="188" t="s">
        <v>1687</v>
      </c>
      <c r="F974" s="95" t="s">
        <v>1724</v>
      </c>
      <c r="G974" s="101">
        <v>0</v>
      </c>
      <c r="H974" s="188" t="s">
        <v>1702</v>
      </c>
      <c r="I974" s="109">
        <v>0</v>
      </c>
      <c r="J974" s="115">
        <v>0</v>
      </c>
      <c r="K974" s="96"/>
      <c r="L974" s="109"/>
      <c r="M974" s="110"/>
    </row>
    <row r="975" spans="2:13">
      <c r="B975" s="70" t="s">
        <v>1688</v>
      </c>
      <c r="C975" s="103" t="s">
        <v>813</v>
      </c>
      <c r="D975" s="101">
        <v>100</v>
      </c>
      <c r="E975" s="188" t="s">
        <v>1688</v>
      </c>
      <c r="F975" s="95" t="s">
        <v>1724</v>
      </c>
      <c r="G975" s="101">
        <v>0</v>
      </c>
      <c r="H975" s="472" t="s">
        <v>1714</v>
      </c>
      <c r="I975" s="473"/>
      <c r="J975" s="90" t="s">
        <v>1713</v>
      </c>
      <c r="K975" s="106">
        <v>0</v>
      </c>
      <c r="L975" s="91" t="s">
        <v>1707</v>
      </c>
      <c r="M975" s="107">
        <v>190</v>
      </c>
    </row>
    <row r="976" spans="2:13">
      <c r="B976" s="70" t="s">
        <v>1689</v>
      </c>
      <c r="C976" s="95" t="s">
        <v>1725</v>
      </c>
      <c r="D976" s="101" t="s">
        <v>1725</v>
      </c>
      <c r="E976" s="188" t="s">
        <v>1689</v>
      </c>
      <c r="F976" s="95" t="s">
        <v>1725</v>
      </c>
      <c r="G976" s="101" t="s">
        <v>1725</v>
      </c>
      <c r="H976" s="189"/>
      <c r="I976" s="189"/>
      <c r="J976" s="189"/>
      <c r="K976" s="189"/>
      <c r="L976" s="189"/>
      <c r="M976" s="74"/>
    </row>
    <row r="977" spans="2:13">
      <c r="B977" s="70" t="s">
        <v>1690</v>
      </c>
      <c r="C977" s="95" t="s">
        <v>1724</v>
      </c>
      <c r="D977" s="101">
        <v>0</v>
      </c>
      <c r="E977" s="188" t="s">
        <v>1690</v>
      </c>
      <c r="F977" s="95" t="s">
        <v>1724</v>
      </c>
      <c r="G977" s="101">
        <v>0</v>
      </c>
      <c r="H977" s="189"/>
      <c r="I977" s="189"/>
      <c r="J977" s="189"/>
      <c r="K977" s="189"/>
      <c r="L977" s="189"/>
      <c r="M977" s="74"/>
    </row>
    <row r="978" spans="2:13">
      <c r="B978" s="70" t="s">
        <v>1691</v>
      </c>
      <c r="C978" s="103" t="s">
        <v>881</v>
      </c>
      <c r="D978" s="101">
        <v>51</v>
      </c>
      <c r="E978" s="188" t="s">
        <v>1691</v>
      </c>
      <c r="F978" s="95" t="s">
        <v>1724</v>
      </c>
      <c r="G978" s="101">
        <v>0</v>
      </c>
      <c r="H978" s="189"/>
      <c r="I978" s="189"/>
      <c r="J978" s="189"/>
      <c r="K978" s="189"/>
      <c r="L978" s="189"/>
      <c r="M978" s="74"/>
    </row>
    <row r="979" spans="2:13">
      <c r="B979" s="70" t="s">
        <v>1692</v>
      </c>
      <c r="C979" s="103" t="s">
        <v>1254</v>
      </c>
      <c r="D979" s="101">
        <v>80</v>
      </c>
      <c r="E979" s="188" t="s">
        <v>1692</v>
      </c>
      <c r="F979" s="95" t="s">
        <v>1724</v>
      </c>
      <c r="G979" s="101">
        <v>0</v>
      </c>
      <c r="H979" s="189"/>
      <c r="I979" s="189"/>
      <c r="J979" s="189"/>
      <c r="K979" s="189"/>
      <c r="L979" s="189"/>
      <c r="M979" s="74"/>
    </row>
    <row r="980" spans="2:13">
      <c r="B980" s="70" t="s">
        <v>1693</v>
      </c>
      <c r="C980" s="95" t="s">
        <v>1724</v>
      </c>
      <c r="D980" s="101">
        <v>0</v>
      </c>
      <c r="E980" s="188" t="s">
        <v>1693</v>
      </c>
      <c r="F980" s="118" t="s">
        <v>1075</v>
      </c>
      <c r="G980" s="101">
        <v>60</v>
      </c>
      <c r="H980" s="95" t="s">
        <v>1718</v>
      </c>
      <c r="I980" s="189"/>
      <c r="J980" s="94" t="s">
        <v>1719</v>
      </c>
      <c r="K980" s="189"/>
      <c r="L980" s="94" t="s">
        <v>1720</v>
      </c>
      <c r="M980" s="74"/>
    </row>
    <row r="981" spans="2:13">
      <c r="B981" s="70" t="s">
        <v>1694</v>
      </c>
      <c r="C981" s="95" t="s">
        <v>1725</v>
      </c>
      <c r="D981" s="101" t="s">
        <v>1725</v>
      </c>
      <c r="E981" s="188" t="s">
        <v>1694</v>
      </c>
      <c r="F981" s="95" t="s">
        <v>1725</v>
      </c>
      <c r="G981" s="101" t="s">
        <v>1725</v>
      </c>
      <c r="H981" s="189"/>
      <c r="I981" s="189"/>
      <c r="J981" s="189"/>
      <c r="K981" s="189"/>
      <c r="L981" s="189"/>
      <c r="M981" s="74"/>
    </row>
    <row r="982" spans="2:13">
      <c r="B982" s="70" t="s">
        <v>1679</v>
      </c>
      <c r="C982" s="95" t="s">
        <v>865</v>
      </c>
      <c r="D982" s="101">
        <v>66</v>
      </c>
      <c r="E982" s="188" t="s">
        <v>1679</v>
      </c>
      <c r="F982" s="95" t="s">
        <v>1724</v>
      </c>
      <c r="G982" s="101">
        <v>0</v>
      </c>
      <c r="H982" s="189"/>
      <c r="I982" s="189"/>
      <c r="J982" s="189"/>
      <c r="K982" s="189"/>
      <c r="L982" s="189"/>
      <c r="M982" s="74"/>
    </row>
    <row r="983" spans="2:13">
      <c r="B983" s="70" t="s">
        <v>1695</v>
      </c>
      <c r="C983" s="95" t="s">
        <v>965</v>
      </c>
      <c r="D983" s="101">
        <v>80</v>
      </c>
      <c r="E983" s="188" t="s">
        <v>1695</v>
      </c>
      <c r="F983" s="95" t="s">
        <v>1724</v>
      </c>
      <c r="G983" s="101">
        <v>0</v>
      </c>
      <c r="H983" s="189"/>
      <c r="I983" s="189"/>
      <c r="J983" s="189"/>
      <c r="K983" s="189"/>
      <c r="L983" s="189"/>
      <c r="M983" s="74"/>
    </row>
    <row r="984" spans="2:13" ht="15.75" thickBot="1">
      <c r="B984" s="111" t="s">
        <v>1731</v>
      </c>
      <c r="C984" s="102"/>
      <c r="D984" s="117">
        <v>86</v>
      </c>
      <c r="E984" s="112" t="s">
        <v>1732</v>
      </c>
      <c r="F984" s="102"/>
      <c r="G984" s="117">
        <v>81</v>
      </c>
      <c r="H984" s="92"/>
      <c r="I984" s="92"/>
      <c r="J984" s="92"/>
      <c r="K984" s="92"/>
      <c r="L984" s="92"/>
      <c r="M984" s="93"/>
    </row>
    <row r="985" spans="2:13" ht="16.5" thickTop="1" thickBot="1">
      <c r="B985" s="113"/>
      <c r="C985" s="114"/>
      <c r="D985" s="151"/>
      <c r="E985" s="113"/>
      <c r="F985" s="114"/>
      <c r="G985" s="151"/>
      <c r="H985" s="67"/>
      <c r="I985" s="67"/>
      <c r="J985" s="67"/>
      <c r="K985" s="67"/>
      <c r="L985" s="67"/>
      <c r="M985" s="67"/>
    </row>
    <row r="986" spans="2:13" ht="16.5" thickTop="1" thickBot="1">
      <c r="B986" s="457" t="s">
        <v>1882</v>
      </c>
      <c r="C986" s="458"/>
      <c r="D986" s="459" t="s">
        <v>1660</v>
      </c>
      <c r="E986" s="460"/>
      <c r="F986" s="460"/>
      <c r="G986" s="460"/>
      <c r="H986" s="460"/>
      <c r="I986" s="461"/>
      <c r="J986" s="342"/>
      <c r="K986" s="68"/>
      <c r="L986" s="68"/>
      <c r="M986" s="69"/>
    </row>
    <row r="987" spans="2:13" ht="15.75" thickTop="1">
      <c r="B987" s="75" t="s">
        <v>1669</v>
      </c>
      <c r="C987" s="333">
        <v>15</v>
      </c>
      <c r="D987" s="332" t="s">
        <v>1654</v>
      </c>
      <c r="E987" s="333" t="s">
        <v>1655</v>
      </c>
      <c r="F987" s="333" t="s">
        <v>1656</v>
      </c>
      <c r="G987" s="333" t="s">
        <v>1658</v>
      </c>
      <c r="H987" s="333" t="s">
        <v>1657</v>
      </c>
      <c r="I987" s="334" t="s">
        <v>1659</v>
      </c>
      <c r="J987" s="226"/>
      <c r="K987" s="336"/>
      <c r="L987" s="336"/>
      <c r="M987" s="74"/>
    </row>
    <row r="988" spans="2:13">
      <c r="B988" s="75" t="s">
        <v>1762</v>
      </c>
      <c r="C988" s="95" t="s">
        <v>1767</v>
      </c>
      <c r="D988" s="96">
        <v>70</v>
      </c>
      <c r="E988" s="97">
        <v>90</v>
      </c>
      <c r="F988" s="97">
        <v>110</v>
      </c>
      <c r="G988" s="97">
        <v>60</v>
      </c>
      <c r="H988" s="97">
        <v>75</v>
      </c>
      <c r="I988" s="98">
        <v>95</v>
      </c>
      <c r="J988" s="226"/>
      <c r="K988" s="336"/>
      <c r="L988" s="336"/>
      <c r="M988" s="74"/>
    </row>
    <row r="989" spans="2:13">
      <c r="B989" s="75" t="s">
        <v>1667</v>
      </c>
      <c r="C989" s="95" t="s">
        <v>12</v>
      </c>
      <c r="D989" s="462" t="s">
        <v>1671</v>
      </c>
      <c r="E989" s="463"/>
      <c r="F989" s="463"/>
      <c r="G989" s="463"/>
      <c r="H989" s="463"/>
      <c r="I989" s="464"/>
      <c r="J989" s="226"/>
      <c r="K989" s="336"/>
      <c r="L989" s="336"/>
      <c r="M989" s="74"/>
    </row>
    <row r="990" spans="2:13">
      <c r="B990" s="75" t="s">
        <v>1668</v>
      </c>
      <c r="C990" s="95" t="s">
        <v>1</v>
      </c>
      <c r="D990" s="465" t="s">
        <v>1663</v>
      </c>
      <c r="E990" s="466"/>
      <c r="F990" s="466"/>
      <c r="G990" s="466" t="s">
        <v>1664</v>
      </c>
      <c r="H990" s="466"/>
      <c r="I990" s="467"/>
      <c r="J990" s="226"/>
      <c r="K990" s="336"/>
      <c r="L990" s="336"/>
      <c r="M990" s="74"/>
    </row>
    <row r="991" spans="2:13">
      <c r="B991" s="75" t="s">
        <v>1672</v>
      </c>
      <c r="C991" s="95" t="s">
        <v>1581</v>
      </c>
      <c r="D991" s="72" t="s">
        <v>1665</v>
      </c>
      <c r="E991" s="336" t="s">
        <v>1097</v>
      </c>
      <c r="F991" s="336"/>
      <c r="G991" s="73" t="s">
        <v>1665</v>
      </c>
      <c r="H991" s="336" t="s">
        <v>754</v>
      </c>
      <c r="I991" s="79"/>
      <c r="J991" s="343"/>
      <c r="K991" s="336"/>
      <c r="L991" s="336"/>
      <c r="M991" s="74"/>
    </row>
    <row r="992" spans="2:13">
      <c r="B992" s="75" t="s">
        <v>1661</v>
      </c>
      <c r="C992" s="95">
        <v>559.98</v>
      </c>
      <c r="D992" s="80" t="s">
        <v>1666</v>
      </c>
      <c r="E992" s="99">
        <v>80</v>
      </c>
      <c r="F992" s="77"/>
      <c r="G992" s="81" t="s">
        <v>1666</v>
      </c>
      <c r="H992" s="99">
        <v>80</v>
      </c>
      <c r="I992" s="78"/>
      <c r="J992" s="136"/>
      <c r="K992" s="336"/>
      <c r="L992" s="336"/>
      <c r="M992" s="74"/>
    </row>
    <row r="993" spans="2:13">
      <c r="B993" s="75" t="s">
        <v>1662</v>
      </c>
      <c r="C993" s="95">
        <v>369.63</v>
      </c>
      <c r="D993" s="462" t="s">
        <v>1670</v>
      </c>
      <c r="E993" s="463"/>
      <c r="F993" s="463"/>
      <c r="G993" s="463"/>
      <c r="H993" s="463"/>
      <c r="I993" s="464"/>
      <c r="J993" s="136"/>
      <c r="K993" s="336"/>
      <c r="L993" s="336"/>
      <c r="M993" s="74"/>
    </row>
    <row r="994" spans="2:13">
      <c r="B994" s="75" t="s">
        <v>1730</v>
      </c>
      <c r="C994" s="95">
        <v>576.26</v>
      </c>
      <c r="D994" s="465" t="s">
        <v>1663</v>
      </c>
      <c r="E994" s="466"/>
      <c r="F994" s="466"/>
      <c r="G994" s="466" t="s">
        <v>1664</v>
      </c>
      <c r="H994" s="466"/>
      <c r="I994" s="467"/>
      <c r="J994" s="136"/>
      <c r="K994" s="336"/>
      <c r="L994" s="336"/>
      <c r="M994" s="74"/>
    </row>
    <row r="995" spans="2:13">
      <c r="B995" s="75" t="s">
        <v>1715</v>
      </c>
      <c r="C995" s="95">
        <v>1.08</v>
      </c>
      <c r="D995" s="72" t="s">
        <v>1665</v>
      </c>
      <c r="E995" s="336" t="s">
        <v>1218</v>
      </c>
      <c r="F995" s="336"/>
      <c r="G995" s="73" t="s">
        <v>1665</v>
      </c>
      <c r="H995" s="336" t="s">
        <v>763</v>
      </c>
      <c r="I995" s="79"/>
      <c r="J995" s="136"/>
      <c r="K995" s="336"/>
      <c r="L995" s="336"/>
      <c r="M995" s="74"/>
    </row>
    <row r="996" spans="2:13">
      <c r="B996" s="75" t="s">
        <v>1716</v>
      </c>
      <c r="C996" s="95">
        <v>1.46</v>
      </c>
      <c r="D996" s="72" t="s">
        <v>1666</v>
      </c>
      <c r="E996" s="99">
        <v>90</v>
      </c>
      <c r="F996" s="77"/>
      <c r="G996" s="81" t="s">
        <v>1666</v>
      </c>
      <c r="H996" s="100">
        <v>80</v>
      </c>
      <c r="I996" s="79"/>
      <c r="J996" s="136"/>
      <c r="K996" s="336"/>
      <c r="L996" s="336"/>
      <c r="M996" s="74"/>
    </row>
    <row r="997" spans="2:13">
      <c r="B997" s="468" t="s">
        <v>1673</v>
      </c>
      <c r="C997" s="463"/>
      <c r="D997" s="464"/>
      <c r="E997" s="462" t="s">
        <v>1674</v>
      </c>
      <c r="F997" s="463"/>
      <c r="G997" s="464"/>
      <c r="H997" s="462" t="s">
        <v>1675</v>
      </c>
      <c r="I997" s="463"/>
      <c r="J997" s="464"/>
      <c r="K997" s="462" t="s">
        <v>1703</v>
      </c>
      <c r="L997" s="463"/>
      <c r="M997" s="469"/>
    </row>
    <row r="998" spans="2:13">
      <c r="B998" s="82" t="s">
        <v>1676</v>
      </c>
      <c r="C998" s="333" t="s">
        <v>1677</v>
      </c>
      <c r="D998" s="334" t="s">
        <v>1678</v>
      </c>
      <c r="E998" s="332" t="s">
        <v>1676</v>
      </c>
      <c r="F998" s="333" t="s">
        <v>1677</v>
      </c>
      <c r="G998" s="334" t="s">
        <v>1678</v>
      </c>
      <c r="H998" s="332" t="s">
        <v>1696</v>
      </c>
      <c r="I998" s="333" t="s">
        <v>1733</v>
      </c>
      <c r="J998" s="334" t="s">
        <v>1734</v>
      </c>
      <c r="K998" s="332" t="s">
        <v>1704</v>
      </c>
      <c r="L998" s="333"/>
      <c r="M998" s="86" t="s">
        <v>1705</v>
      </c>
    </row>
    <row r="999" spans="2:13">
      <c r="B999" s="70" t="s">
        <v>1680</v>
      </c>
      <c r="C999" s="95" t="s">
        <v>1146</v>
      </c>
      <c r="D999" s="101">
        <v>102</v>
      </c>
      <c r="E999" s="335" t="s">
        <v>1680</v>
      </c>
      <c r="F999" s="103" t="s">
        <v>946</v>
      </c>
      <c r="G999" s="101">
        <v>68</v>
      </c>
      <c r="H999" s="335" t="s">
        <v>1697</v>
      </c>
      <c r="I999" s="95">
        <v>0</v>
      </c>
      <c r="J999" s="101">
        <v>10</v>
      </c>
      <c r="K999" s="335" t="s">
        <v>1706</v>
      </c>
      <c r="L999" s="336"/>
      <c r="M999" s="116">
        <v>0</v>
      </c>
    </row>
    <row r="1000" spans="2:13">
      <c r="B1000" s="70" t="s">
        <v>1681</v>
      </c>
      <c r="C1000" s="95" t="s">
        <v>847</v>
      </c>
      <c r="D1000" s="101">
        <v>62</v>
      </c>
      <c r="E1000" s="335" t="s">
        <v>1681</v>
      </c>
      <c r="F1000" s="95" t="s">
        <v>1724</v>
      </c>
      <c r="G1000" s="101">
        <v>0</v>
      </c>
      <c r="H1000" s="335" t="s">
        <v>1698</v>
      </c>
      <c r="I1000" s="95">
        <v>100</v>
      </c>
      <c r="J1000" s="101">
        <v>0</v>
      </c>
      <c r="K1000" s="335" t="s">
        <v>1737</v>
      </c>
      <c r="L1000" s="336"/>
      <c r="M1000" s="116">
        <v>0</v>
      </c>
    </row>
    <row r="1001" spans="2:13">
      <c r="B1001" s="70" t="s">
        <v>1682</v>
      </c>
      <c r="C1001" s="95" t="s">
        <v>646</v>
      </c>
      <c r="D1001" s="101">
        <v>81</v>
      </c>
      <c r="E1001" s="335" t="s">
        <v>1682</v>
      </c>
      <c r="F1001" s="95" t="s">
        <v>1724</v>
      </c>
      <c r="G1001" s="101">
        <v>0</v>
      </c>
      <c r="H1001" s="335" t="s">
        <v>1699</v>
      </c>
      <c r="I1001" s="95">
        <v>0</v>
      </c>
      <c r="J1001" s="101">
        <v>80</v>
      </c>
      <c r="K1001" s="76" t="s">
        <v>1708</v>
      </c>
      <c r="L1001" s="77"/>
      <c r="M1001" s="110">
        <v>0</v>
      </c>
    </row>
    <row r="1002" spans="2:13">
      <c r="B1002" s="70" t="s">
        <v>1683</v>
      </c>
      <c r="C1002" s="105" t="s">
        <v>1305</v>
      </c>
      <c r="D1002" s="101">
        <v>62</v>
      </c>
      <c r="E1002" s="335" t="s">
        <v>1683</v>
      </c>
      <c r="F1002" s="95" t="s">
        <v>1724</v>
      </c>
      <c r="G1002" s="101">
        <v>0</v>
      </c>
      <c r="H1002" s="335" t="s">
        <v>1700</v>
      </c>
      <c r="I1002" s="95">
        <v>0</v>
      </c>
      <c r="J1002" s="101">
        <v>10</v>
      </c>
      <c r="K1002" s="462" t="s">
        <v>1709</v>
      </c>
      <c r="L1002" s="463"/>
      <c r="M1002" s="469"/>
    </row>
    <row r="1003" spans="2:13">
      <c r="B1003" s="70" t="s">
        <v>1684</v>
      </c>
      <c r="C1003" s="95" t="s">
        <v>1724</v>
      </c>
      <c r="D1003" s="101">
        <v>0</v>
      </c>
      <c r="E1003" s="335" t="s">
        <v>1684</v>
      </c>
      <c r="F1003" s="95" t="s">
        <v>1724</v>
      </c>
      <c r="G1003" s="101">
        <v>0</v>
      </c>
      <c r="H1003" s="336" t="s">
        <v>1726</v>
      </c>
      <c r="I1003" s="95">
        <v>50</v>
      </c>
      <c r="J1003" s="101">
        <v>0</v>
      </c>
      <c r="K1003" s="470" t="s">
        <v>1710</v>
      </c>
      <c r="L1003" s="471"/>
      <c r="M1003" s="116">
        <v>0</v>
      </c>
    </row>
    <row r="1004" spans="2:13">
      <c r="B1004" s="70" t="s">
        <v>1685</v>
      </c>
      <c r="C1004" s="95" t="s">
        <v>953</v>
      </c>
      <c r="D1004" s="101">
        <v>62</v>
      </c>
      <c r="E1004" s="335" t="s">
        <v>1685</v>
      </c>
      <c r="F1004" s="95" t="s">
        <v>1724</v>
      </c>
      <c r="G1004" s="101">
        <v>0</v>
      </c>
      <c r="H1004" s="335" t="s">
        <v>1701</v>
      </c>
      <c r="I1004" s="95">
        <v>0</v>
      </c>
      <c r="J1004" s="101">
        <v>10</v>
      </c>
      <c r="K1004" s="470" t="s">
        <v>1711</v>
      </c>
      <c r="L1004" s="471"/>
      <c r="M1004" s="116">
        <v>50</v>
      </c>
    </row>
    <row r="1005" spans="2:13">
      <c r="B1005" s="70" t="s">
        <v>1686</v>
      </c>
      <c r="C1005" s="103" t="s">
        <v>699</v>
      </c>
      <c r="D1005" s="101">
        <v>75</v>
      </c>
      <c r="E1005" s="335" t="s">
        <v>1686</v>
      </c>
      <c r="F1005" s="95" t="s">
        <v>1724</v>
      </c>
      <c r="G1005" s="101">
        <v>0</v>
      </c>
      <c r="H1005" s="335" t="s">
        <v>1687</v>
      </c>
      <c r="I1005" s="95">
        <v>85</v>
      </c>
      <c r="J1005" s="101">
        <v>60</v>
      </c>
      <c r="K1005" s="470" t="s">
        <v>1712</v>
      </c>
      <c r="L1005" s="471"/>
      <c r="M1005" s="116">
        <v>0</v>
      </c>
    </row>
    <row r="1006" spans="2:13">
      <c r="B1006" s="70" t="s">
        <v>1687</v>
      </c>
      <c r="C1006" s="95" t="s">
        <v>1725</v>
      </c>
      <c r="D1006" s="101" t="s">
        <v>1725</v>
      </c>
      <c r="E1006" s="335" t="s">
        <v>1687</v>
      </c>
      <c r="F1006" s="95" t="s">
        <v>1725</v>
      </c>
      <c r="G1006" s="101" t="s">
        <v>1725</v>
      </c>
      <c r="H1006" s="335" t="s">
        <v>1702</v>
      </c>
      <c r="I1006" s="109">
        <v>0</v>
      </c>
      <c r="J1006" s="115">
        <v>0</v>
      </c>
      <c r="K1006" s="96"/>
      <c r="L1006" s="109"/>
      <c r="M1006" s="110"/>
    </row>
    <row r="1007" spans="2:13">
      <c r="B1007" s="70" t="s">
        <v>1688</v>
      </c>
      <c r="C1007" s="103" t="s">
        <v>813</v>
      </c>
      <c r="D1007" s="101">
        <v>100</v>
      </c>
      <c r="E1007" s="335" t="s">
        <v>1688</v>
      </c>
      <c r="F1007" s="95" t="s">
        <v>1724</v>
      </c>
      <c r="G1007" s="101">
        <v>0</v>
      </c>
      <c r="H1007" s="472" t="s">
        <v>1714</v>
      </c>
      <c r="I1007" s="473"/>
      <c r="J1007" s="90" t="s">
        <v>1713</v>
      </c>
      <c r="K1007" s="106">
        <v>40</v>
      </c>
      <c r="L1007" s="91" t="s">
        <v>1707</v>
      </c>
      <c r="M1007" s="107">
        <v>215</v>
      </c>
    </row>
    <row r="1008" spans="2:13">
      <c r="B1008" s="70" t="s">
        <v>1689</v>
      </c>
      <c r="C1008" s="95" t="s">
        <v>629</v>
      </c>
      <c r="D1008" s="101">
        <v>60</v>
      </c>
      <c r="E1008" s="335" t="s">
        <v>1689</v>
      </c>
      <c r="F1008" s="95" t="s">
        <v>1724</v>
      </c>
      <c r="G1008" s="101">
        <v>0</v>
      </c>
      <c r="H1008" s="336"/>
      <c r="I1008" s="336"/>
      <c r="J1008" s="336"/>
      <c r="K1008" s="336"/>
      <c r="L1008" s="336"/>
      <c r="M1008" s="74"/>
    </row>
    <row r="1009" spans="2:13">
      <c r="B1009" s="70" t="s">
        <v>1690</v>
      </c>
      <c r="C1009" s="95" t="s">
        <v>1724</v>
      </c>
      <c r="D1009" s="101">
        <v>0</v>
      </c>
      <c r="E1009" s="335" t="s">
        <v>1690</v>
      </c>
      <c r="F1009" s="95" t="s">
        <v>1724</v>
      </c>
      <c r="G1009" s="101">
        <v>0</v>
      </c>
      <c r="H1009" s="336"/>
      <c r="I1009" s="336"/>
      <c r="J1009" s="336"/>
      <c r="K1009" s="336"/>
      <c r="L1009" s="336"/>
      <c r="M1009" s="74"/>
    </row>
    <row r="1010" spans="2:13">
      <c r="B1010" s="70" t="s">
        <v>1691</v>
      </c>
      <c r="C1010" s="95" t="s">
        <v>1751</v>
      </c>
      <c r="D1010" s="101">
        <v>80</v>
      </c>
      <c r="E1010" s="335" t="s">
        <v>1691</v>
      </c>
      <c r="F1010" s="95" t="s">
        <v>1724</v>
      </c>
      <c r="G1010" s="101">
        <v>0</v>
      </c>
      <c r="H1010" s="336"/>
      <c r="I1010" s="336"/>
      <c r="J1010" s="336"/>
      <c r="K1010" s="336"/>
      <c r="L1010" s="336"/>
      <c r="M1010" s="74"/>
    </row>
    <row r="1011" spans="2:13">
      <c r="B1011" s="70" t="s">
        <v>1692</v>
      </c>
      <c r="C1011" s="95" t="s">
        <v>1156</v>
      </c>
      <c r="D1011" s="101">
        <v>68</v>
      </c>
      <c r="E1011" s="335" t="s">
        <v>1692</v>
      </c>
      <c r="F1011" s="95" t="s">
        <v>1724</v>
      </c>
      <c r="G1011" s="101">
        <v>0</v>
      </c>
      <c r="H1011" s="336"/>
      <c r="I1011" s="336"/>
      <c r="J1011" s="336"/>
      <c r="K1011" s="336"/>
      <c r="L1011" s="336"/>
      <c r="M1011" s="74"/>
    </row>
    <row r="1012" spans="2:13">
      <c r="B1012" s="70" t="s">
        <v>1693</v>
      </c>
      <c r="C1012" s="95" t="s">
        <v>1724</v>
      </c>
      <c r="D1012" s="101">
        <v>0</v>
      </c>
      <c r="E1012" s="335" t="s">
        <v>1693</v>
      </c>
      <c r="F1012" s="105" t="s">
        <v>1187</v>
      </c>
      <c r="G1012" s="101">
        <v>80</v>
      </c>
      <c r="H1012" s="95" t="s">
        <v>1718</v>
      </c>
      <c r="I1012" s="336"/>
      <c r="J1012" s="94" t="s">
        <v>1719</v>
      </c>
      <c r="K1012" s="336"/>
      <c r="L1012" s="94" t="s">
        <v>1720</v>
      </c>
      <c r="M1012" s="74"/>
    </row>
    <row r="1013" spans="2:13">
      <c r="B1013" s="70" t="s">
        <v>1694</v>
      </c>
      <c r="C1013" s="95" t="s">
        <v>1724</v>
      </c>
      <c r="D1013" s="101">
        <v>0</v>
      </c>
      <c r="E1013" s="335" t="s">
        <v>1694</v>
      </c>
      <c r="F1013" s="95" t="s">
        <v>1724</v>
      </c>
      <c r="G1013" s="101">
        <v>0</v>
      </c>
      <c r="H1013" s="336"/>
      <c r="I1013" s="336"/>
      <c r="J1013" s="336"/>
      <c r="K1013" s="336"/>
      <c r="L1013" s="336"/>
      <c r="M1013" s="74"/>
    </row>
    <row r="1014" spans="2:13">
      <c r="B1014" s="70" t="s">
        <v>1679</v>
      </c>
      <c r="C1014" s="95" t="s">
        <v>1725</v>
      </c>
      <c r="D1014" s="101" t="s">
        <v>1725</v>
      </c>
      <c r="E1014" s="335" t="s">
        <v>1679</v>
      </c>
      <c r="F1014" s="95" t="s">
        <v>1725</v>
      </c>
      <c r="G1014" s="101" t="s">
        <v>1725</v>
      </c>
      <c r="H1014" s="336"/>
      <c r="I1014" s="336"/>
      <c r="J1014" s="336"/>
      <c r="K1014" s="336"/>
      <c r="L1014" s="336"/>
      <c r="M1014" s="74"/>
    </row>
    <row r="1015" spans="2:13">
      <c r="B1015" s="70" t="s">
        <v>1695</v>
      </c>
      <c r="C1015" s="95" t="s">
        <v>966</v>
      </c>
      <c r="D1015" s="101">
        <v>75</v>
      </c>
      <c r="E1015" s="335" t="s">
        <v>1695</v>
      </c>
      <c r="F1015" s="95" t="s">
        <v>1724</v>
      </c>
      <c r="G1015" s="101">
        <v>0</v>
      </c>
      <c r="H1015" s="336"/>
      <c r="I1015" s="336"/>
      <c r="J1015" s="336"/>
      <c r="K1015" s="336"/>
      <c r="L1015" s="336"/>
      <c r="M1015" s="74"/>
    </row>
    <row r="1016" spans="2:13" ht="15.75" thickBot="1">
      <c r="B1016" s="111" t="s">
        <v>1731</v>
      </c>
      <c r="C1016" s="102"/>
      <c r="D1016" s="117">
        <v>75</v>
      </c>
      <c r="E1016" s="112" t="s">
        <v>1732</v>
      </c>
      <c r="F1016" s="102"/>
      <c r="G1016" s="117">
        <v>74</v>
      </c>
      <c r="H1016" s="92"/>
      <c r="I1016" s="92"/>
      <c r="J1016" s="92"/>
      <c r="K1016" s="92"/>
      <c r="L1016" s="92"/>
      <c r="M1016" s="93"/>
    </row>
    <row r="1017" spans="2:13" ht="15.75" thickTop="1">
      <c r="B1017" s="113"/>
      <c r="C1017" s="114"/>
      <c r="D1017" s="151"/>
      <c r="E1017" s="113"/>
      <c r="F1017" s="114"/>
      <c r="G1017" s="151"/>
      <c r="H1017" s="67"/>
      <c r="I1017" s="67"/>
      <c r="J1017" s="67"/>
      <c r="K1017" s="67"/>
      <c r="L1017" s="67"/>
      <c r="M1017" s="67"/>
    </row>
    <row r="1018" spans="2:13">
      <c r="B1018" s="113"/>
      <c r="C1018" s="114"/>
      <c r="D1018" s="151"/>
      <c r="E1018" s="113"/>
      <c r="F1018" s="114"/>
      <c r="G1018" s="151"/>
      <c r="H1018" s="67"/>
      <c r="I1018" s="67"/>
      <c r="J1018" s="67"/>
      <c r="K1018" s="67"/>
      <c r="L1018" s="67"/>
      <c r="M1018" s="67"/>
    </row>
    <row r="1019" spans="2:13" ht="15.75" thickBot="1">
      <c r="B1019" s="113"/>
      <c r="C1019" s="114"/>
      <c r="D1019" s="151"/>
      <c r="E1019" s="113"/>
      <c r="F1019" s="114"/>
      <c r="G1019" s="151"/>
      <c r="H1019" s="67"/>
      <c r="I1019" s="67"/>
      <c r="J1019" s="67"/>
      <c r="K1019" s="67"/>
      <c r="L1019" s="67"/>
      <c r="M1019" s="67"/>
    </row>
    <row r="1020" spans="2:13" ht="16.5" thickTop="1" thickBot="1">
      <c r="B1020" s="457" t="s">
        <v>1884</v>
      </c>
      <c r="C1020" s="458"/>
      <c r="D1020" s="459" t="s">
        <v>1660</v>
      </c>
      <c r="E1020" s="460"/>
      <c r="F1020" s="460"/>
      <c r="G1020" s="460"/>
      <c r="H1020" s="460"/>
      <c r="I1020" s="461"/>
      <c r="J1020" s="225"/>
      <c r="K1020" s="68"/>
      <c r="L1020" s="68"/>
      <c r="M1020" s="69"/>
    </row>
    <row r="1021" spans="2:13" ht="15.75" thickTop="1">
      <c r="B1021" s="75" t="s">
        <v>1669</v>
      </c>
      <c r="C1021" s="338">
        <v>17</v>
      </c>
      <c r="D1021" s="337" t="s">
        <v>1654</v>
      </c>
      <c r="E1021" s="338" t="s">
        <v>1655</v>
      </c>
      <c r="F1021" s="338" t="s">
        <v>1656</v>
      </c>
      <c r="G1021" s="338" t="s">
        <v>1658</v>
      </c>
      <c r="H1021" s="338" t="s">
        <v>1657</v>
      </c>
      <c r="I1021" s="339" t="s">
        <v>1659</v>
      </c>
      <c r="J1021" s="224"/>
      <c r="K1021" s="341"/>
      <c r="L1021" s="341"/>
      <c r="M1021" s="74"/>
    </row>
    <row r="1022" spans="2:13">
      <c r="B1022" s="75" t="s">
        <v>1762</v>
      </c>
      <c r="C1022" s="95" t="s">
        <v>1767</v>
      </c>
      <c r="D1022" s="96">
        <v>150</v>
      </c>
      <c r="E1022" s="97">
        <v>80</v>
      </c>
      <c r="F1022" s="97">
        <v>44</v>
      </c>
      <c r="G1022" s="97">
        <v>90</v>
      </c>
      <c r="H1022" s="97">
        <v>54</v>
      </c>
      <c r="I1022" s="98">
        <v>80</v>
      </c>
      <c r="J1022" s="224"/>
      <c r="K1022" s="341"/>
      <c r="L1022" s="341"/>
      <c r="M1022" s="74"/>
    </row>
    <row r="1023" spans="2:13">
      <c r="B1023" s="75" t="s">
        <v>1667</v>
      </c>
      <c r="C1023" s="95" t="s">
        <v>7</v>
      </c>
      <c r="D1023" s="462" t="s">
        <v>1671</v>
      </c>
      <c r="E1023" s="463"/>
      <c r="F1023" s="463"/>
      <c r="G1023" s="463"/>
      <c r="H1023" s="463"/>
      <c r="I1023" s="464"/>
      <c r="J1023" s="224"/>
      <c r="K1023" s="341"/>
      <c r="L1023" s="341"/>
      <c r="M1023" s="74"/>
    </row>
    <row r="1024" spans="2:13">
      <c r="B1024" s="75" t="s">
        <v>1668</v>
      </c>
      <c r="C1024" s="95" t="s">
        <v>6</v>
      </c>
      <c r="D1024" s="465" t="s">
        <v>1663</v>
      </c>
      <c r="E1024" s="466"/>
      <c r="F1024" s="466"/>
      <c r="G1024" s="466" t="s">
        <v>1664</v>
      </c>
      <c r="H1024" s="466"/>
      <c r="I1024" s="467"/>
      <c r="J1024" s="224"/>
      <c r="K1024" s="341"/>
      <c r="L1024" s="341"/>
      <c r="M1024" s="74"/>
    </row>
    <row r="1025" spans="2:13">
      <c r="B1025" s="75" t="s">
        <v>1672</v>
      </c>
      <c r="C1025" s="103" t="s">
        <v>1408</v>
      </c>
      <c r="D1025" s="72" t="s">
        <v>1665</v>
      </c>
      <c r="E1025" s="341" t="s">
        <v>658</v>
      </c>
      <c r="F1025" s="341"/>
      <c r="G1025" s="73" t="s">
        <v>1665</v>
      </c>
      <c r="H1025" s="341" t="s">
        <v>867</v>
      </c>
      <c r="I1025" s="79"/>
      <c r="J1025" s="349"/>
      <c r="K1025" s="341"/>
      <c r="L1025" s="341"/>
      <c r="M1025" s="74"/>
    </row>
    <row r="1026" spans="2:13">
      <c r="B1026" s="75" t="s">
        <v>1661</v>
      </c>
      <c r="C1026" s="149">
        <v>637.4</v>
      </c>
      <c r="D1026" s="80" t="s">
        <v>1666</v>
      </c>
      <c r="E1026" s="99">
        <v>30</v>
      </c>
      <c r="F1026" s="77"/>
      <c r="G1026" s="81" t="s">
        <v>1666</v>
      </c>
      <c r="H1026" s="99">
        <v>43</v>
      </c>
      <c r="I1026" s="78"/>
      <c r="J1026" s="161"/>
      <c r="K1026" s="341"/>
      <c r="L1026" s="341"/>
      <c r="M1026" s="74"/>
    </row>
    <row r="1027" spans="2:13">
      <c r="B1027" s="75" t="s">
        <v>1662</v>
      </c>
      <c r="C1027" s="95">
        <v>409.75</v>
      </c>
      <c r="D1027" s="462" t="s">
        <v>1670</v>
      </c>
      <c r="E1027" s="463"/>
      <c r="F1027" s="463"/>
      <c r="G1027" s="463"/>
      <c r="H1027" s="463"/>
      <c r="I1027" s="464"/>
      <c r="J1027" s="161"/>
      <c r="K1027" s="341"/>
      <c r="L1027" s="341"/>
      <c r="M1027" s="74"/>
    </row>
    <row r="1028" spans="2:13">
      <c r="B1028" s="75" t="s">
        <v>1730</v>
      </c>
      <c r="C1028" s="95">
        <v>605.05999999999995</v>
      </c>
      <c r="D1028" s="465" t="s">
        <v>1663</v>
      </c>
      <c r="E1028" s="466"/>
      <c r="F1028" s="466"/>
      <c r="G1028" s="466" t="s">
        <v>1664</v>
      </c>
      <c r="H1028" s="466"/>
      <c r="I1028" s="467"/>
      <c r="J1028" s="161"/>
      <c r="K1028" s="341"/>
      <c r="L1028" s="341"/>
      <c r="M1028" s="74"/>
    </row>
    <row r="1029" spans="2:13">
      <c r="B1029" s="75" t="s">
        <v>1715</v>
      </c>
      <c r="C1029" s="95">
        <v>2.31</v>
      </c>
      <c r="D1029" s="72" t="s">
        <v>1665</v>
      </c>
      <c r="E1029" s="341" t="s">
        <v>1187</v>
      </c>
      <c r="F1029" s="341"/>
      <c r="G1029" s="73" t="s">
        <v>1665</v>
      </c>
      <c r="H1029" s="341" t="s">
        <v>635</v>
      </c>
      <c r="I1029" s="79"/>
      <c r="J1029" s="161"/>
      <c r="K1029" s="341"/>
      <c r="L1029" s="341"/>
      <c r="M1029" s="74"/>
    </row>
    <row r="1030" spans="2:13">
      <c r="B1030" s="75" t="s">
        <v>1716</v>
      </c>
      <c r="C1030" s="95">
        <v>1.23</v>
      </c>
      <c r="D1030" s="72" t="s">
        <v>1666</v>
      </c>
      <c r="E1030" s="99">
        <v>80</v>
      </c>
      <c r="F1030" s="77"/>
      <c r="G1030" s="81" t="s">
        <v>1666</v>
      </c>
      <c r="H1030" s="100">
        <v>52</v>
      </c>
      <c r="I1030" s="79"/>
      <c r="J1030" s="161"/>
      <c r="K1030" s="341"/>
      <c r="L1030" s="341"/>
      <c r="M1030" s="74"/>
    </row>
    <row r="1031" spans="2:13">
      <c r="B1031" s="468" t="s">
        <v>1673</v>
      </c>
      <c r="C1031" s="463"/>
      <c r="D1031" s="464"/>
      <c r="E1031" s="462" t="s">
        <v>1674</v>
      </c>
      <c r="F1031" s="463"/>
      <c r="G1031" s="464"/>
      <c r="H1031" s="462" t="s">
        <v>1675</v>
      </c>
      <c r="I1031" s="463"/>
      <c r="J1031" s="464"/>
      <c r="K1031" s="462" t="s">
        <v>1703</v>
      </c>
      <c r="L1031" s="463"/>
      <c r="M1031" s="469"/>
    </row>
    <row r="1032" spans="2:13">
      <c r="B1032" s="82" t="s">
        <v>1676</v>
      </c>
      <c r="C1032" s="338" t="s">
        <v>1677</v>
      </c>
      <c r="D1032" s="339" t="s">
        <v>1678</v>
      </c>
      <c r="E1032" s="337" t="s">
        <v>1676</v>
      </c>
      <c r="F1032" s="338" t="s">
        <v>1677</v>
      </c>
      <c r="G1032" s="339" t="s">
        <v>1678</v>
      </c>
      <c r="H1032" s="337" t="s">
        <v>1696</v>
      </c>
      <c r="I1032" s="338" t="s">
        <v>1733</v>
      </c>
      <c r="J1032" s="339" t="s">
        <v>1734</v>
      </c>
      <c r="K1032" s="337" t="s">
        <v>1704</v>
      </c>
      <c r="L1032" s="338"/>
      <c r="M1032" s="86" t="s">
        <v>1705</v>
      </c>
    </row>
    <row r="1033" spans="2:13">
      <c r="B1033" s="70" t="s">
        <v>1680</v>
      </c>
      <c r="C1033" s="95" t="s">
        <v>1146</v>
      </c>
      <c r="D1033" s="101">
        <v>102</v>
      </c>
      <c r="E1033" s="340" t="s">
        <v>1680</v>
      </c>
      <c r="F1033" s="103" t="s">
        <v>946</v>
      </c>
      <c r="G1033" s="101">
        <v>68</v>
      </c>
      <c r="H1033" s="340" t="s">
        <v>1697</v>
      </c>
      <c r="I1033" s="95">
        <v>75</v>
      </c>
      <c r="J1033" s="101">
        <v>0</v>
      </c>
      <c r="K1033" s="340" t="s">
        <v>1706</v>
      </c>
      <c r="L1033" s="341"/>
      <c r="M1033" s="116">
        <v>25</v>
      </c>
    </row>
    <row r="1034" spans="2:13">
      <c r="B1034" s="70" t="s">
        <v>1681</v>
      </c>
      <c r="C1034" s="95" t="s">
        <v>1724</v>
      </c>
      <c r="D1034" s="101">
        <v>0</v>
      </c>
      <c r="E1034" s="340" t="s">
        <v>1681</v>
      </c>
      <c r="F1034" s="95" t="s">
        <v>1724</v>
      </c>
      <c r="G1034" s="101">
        <v>0</v>
      </c>
      <c r="H1034" s="340" t="s">
        <v>1698</v>
      </c>
      <c r="I1034" s="95">
        <v>90</v>
      </c>
      <c r="J1034" s="101">
        <v>0</v>
      </c>
      <c r="K1034" s="340" t="s">
        <v>1737</v>
      </c>
      <c r="L1034" s="341"/>
      <c r="M1034" s="116">
        <v>25</v>
      </c>
    </row>
    <row r="1035" spans="2:13">
      <c r="B1035" s="70" t="s">
        <v>1682</v>
      </c>
      <c r="C1035" s="95" t="s">
        <v>1724</v>
      </c>
      <c r="D1035" s="101">
        <v>0</v>
      </c>
      <c r="E1035" s="340" t="s">
        <v>1682</v>
      </c>
      <c r="F1035" s="95" t="s">
        <v>1724</v>
      </c>
      <c r="G1035" s="101">
        <v>0</v>
      </c>
      <c r="H1035" s="340" t="s">
        <v>1699</v>
      </c>
      <c r="I1035" s="95">
        <v>0</v>
      </c>
      <c r="J1035" s="101">
        <v>30</v>
      </c>
      <c r="K1035" s="76" t="s">
        <v>1708</v>
      </c>
      <c r="L1035" s="77"/>
      <c r="M1035" s="110">
        <v>0</v>
      </c>
    </row>
    <row r="1036" spans="2:13">
      <c r="B1036" s="70" t="s">
        <v>1683</v>
      </c>
      <c r="C1036" s="95" t="s">
        <v>1724</v>
      </c>
      <c r="D1036" s="101">
        <v>0</v>
      </c>
      <c r="E1036" s="340" t="s">
        <v>1683</v>
      </c>
      <c r="F1036" s="105" t="s">
        <v>1309</v>
      </c>
      <c r="G1036" s="101">
        <v>95</v>
      </c>
      <c r="H1036" s="340" t="s">
        <v>1700</v>
      </c>
      <c r="I1036" s="95">
        <v>0</v>
      </c>
      <c r="J1036" s="101">
        <v>0</v>
      </c>
      <c r="K1036" s="462" t="s">
        <v>1709</v>
      </c>
      <c r="L1036" s="463"/>
      <c r="M1036" s="469"/>
    </row>
    <row r="1037" spans="2:13">
      <c r="B1037" s="70" t="s">
        <v>1684</v>
      </c>
      <c r="C1037" s="95" t="s">
        <v>1724</v>
      </c>
      <c r="D1037" s="101">
        <v>0</v>
      </c>
      <c r="E1037" s="340" t="s">
        <v>1684</v>
      </c>
      <c r="F1037" s="95" t="s">
        <v>1724</v>
      </c>
      <c r="G1037" s="101">
        <v>0</v>
      </c>
      <c r="H1037" s="341" t="s">
        <v>1726</v>
      </c>
      <c r="I1037" s="95">
        <v>50</v>
      </c>
      <c r="J1037" s="101">
        <v>0</v>
      </c>
      <c r="K1037" s="470" t="s">
        <v>1710</v>
      </c>
      <c r="L1037" s="471"/>
      <c r="M1037" s="116">
        <v>0</v>
      </c>
    </row>
    <row r="1038" spans="2:13">
      <c r="B1038" s="70" t="s">
        <v>1685</v>
      </c>
      <c r="C1038" s="95" t="s">
        <v>1724</v>
      </c>
      <c r="D1038" s="101">
        <v>0</v>
      </c>
      <c r="E1038" s="340" t="s">
        <v>1685</v>
      </c>
      <c r="F1038" s="95" t="s">
        <v>958</v>
      </c>
      <c r="G1038" s="101">
        <v>52</v>
      </c>
      <c r="H1038" s="340" t="s">
        <v>1701</v>
      </c>
      <c r="I1038" s="95">
        <v>100</v>
      </c>
      <c r="J1038" s="101">
        <v>10</v>
      </c>
      <c r="K1038" s="470" t="s">
        <v>1711</v>
      </c>
      <c r="L1038" s="471"/>
      <c r="M1038" s="116">
        <v>0</v>
      </c>
    </row>
    <row r="1039" spans="2:13">
      <c r="B1039" s="70" t="s">
        <v>1686</v>
      </c>
      <c r="C1039" s="95" t="s">
        <v>1724</v>
      </c>
      <c r="D1039" s="101">
        <v>0</v>
      </c>
      <c r="E1039" s="340" t="s">
        <v>1686</v>
      </c>
      <c r="F1039" s="95" t="s">
        <v>1724</v>
      </c>
      <c r="G1039" s="101">
        <v>0</v>
      </c>
      <c r="H1039" s="340" t="s">
        <v>1687</v>
      </c>
      <c r="I1039" s="95">
        <v>85</v>
      </c>
      <c r="J1039" s="101">
        <v>0</v>
      </c>
      <c r="K1039" s="470" t="s">
        <v>1712</v>
      </c>
      <c r="L1039" s="471"/>
      <c r="M1039" s="116">
        <v>0</v>
      </c>
    </row>
    <row r="1040" spans="2:13">
      <c r="B1040" s="70" t="s">
        <v>1687</v>
      </c>
      <c r="C1040" s="95" t="s">
        <v>1724</v>
      </c>
      <c r="D1040" s="101">
        <v>0</v>
      </c>
      <c r="E1040" s="340" t="s">
        <v>1687</v>
      </c>
      <c r="F1040" s="95" t="s">
        <v>1724</v>
      </c>
      <c r="G1040" s="101">
        <v>0</v>
      </c>
      <c r="H1040" s="340" t="s">
        <v>1702</v>
      </c>
      <c r="I1040" s="109">
        <v>70</v>
      </c>
      <c r="J1040" s="115">
        <v>0</v>
      </c>
      <c r="K1040" s="96"/>
      <c r="L1040" s="109"/>
      <c r="M1040" s="110"/>
    </row>
    <row r="1041" spans="2:13">
      <c r="B1041" s="70" t="s">
        <v>1688</v>
      </c>
      <c r="C1041" s="95" t="s">
        <v>1724</v>
      </c>
      <c r="D1041" s="101">
        <v>0</v>
      </c>
      <c r="E1041" s="340" t="s">
        <v>1688</v>
      </c>
      <c r="F1041" s="95" t="s">
        <v>1724</v>
      </c>
      <c r="G1041" s="101">
        <v>0</v>
      </c>
      <c r="H1041" s="472" t="s">
        <v>1714</v>
      </c>
      <c r="I1041" s="473"/>
      <c r="J1041" s="90" t="s">
        <v>1713</v>
      </c>
      <c r="K1041" s="106">
        <v>40</v>
      </c>
      <c r="L1041" s="91" t="s">
        <v>1707</v>
      </c>
      <c r="M1041" s="107">
        <v>280</v>
      </c>
    </row>
    <row r="1042" spans="2:13">
      <c r="B1042" s="70" t="s">
        <v>1689</v>
      </c>
      <c r="C1042" s="95" t="s">
        <v>1725</v>
      </c>
      <c r="D1042" s="101" t="s">
        <v>1725</v>
      </c>
      <c r="E1042" s="340" t="s">
        <v>1689</v>
      </c>
      <c r="F1042" s="95" t="s">
        <v>1725</v>
      </c>
      <c r="G1042" s="101" t="s">
        <v>1725</v>
      </c>
      <c r="H1042" s="341"/>
      <c r="I1042" s="341"/>
      <c r="J1042" s="341"/>
      <c r="K1042" s="341"/>
      <c r="L1042" s="341"/>
      <c r="M1042" s="74"/>
    </row>
    <row r="1043" spans="2:13">
      <c r="B1043" s="70" t="s">
        <v>1690</v>
      </c>
      <c r="C1043" s="95" t="s">
        <v>1724</v>
      </c>
      <c r="D1043" s="101">
        <v>0</v>
      </c>
      <c r="E1043" s="340" t="s">
        <v>1690</v>
      </c>
      <c r="F1043" s="95" t="s">
        <v>13</v>
      </c>
      <c r="G1043" s="101">
        <v>90</v>
      </c>
      <c r="H1043" s="341"/>
      <c r="I1043" s="341"/>
      <c r="J1043" s="341"/>
      <c r="K1043" s="341"/>
      <c r="L1043" s="341"/>
      <c r="M1043" s="74"/>
    </row>
    <row r="1044" spans="2:13">
      <c r="B1044" s="70" t="s">
        <v>1691</v>
      </c>
      <c r="C1044" s="95" t="s">
        <v>1724</v>
      </c>
      <c r="D1044" s="101">
        <v>0</v>
      </c>
      <c r="E1044" s="340" t="s">
        <v>1691</v>
      </c>
      <c r="F1044" s="103" t="s">
        <v>1198</v>
      </c>
      <c r="G1044" s="101">
        <v>60</v>
      </c>
      <c r="H1044" s="341"/>
      <c r="I1044" s="341"/>
      <c r="J1044" s="341"/>
      <c r="K1044" s="341"/>
      <c r="L1044" s="341"/>
      <c r="M1044" s="74"/>
    </row>
    <row r="1045" spans="2:13">
      <c r="B1045" s="70" t="s">
        <v>1692</v>
      </c>
      <c r="C1045" s="95" t="s">
        <v>1164</v>
      </c>
      <c r="D1045" s="101">
        <v>49</v>
      </c>
      <c r="E1045" s="340" t="s">
        <v>1692</v>
      </c>
      <c r="F1045" s="95" t="s">
        <v>1724</v>
      </c>
      <c r="G1045" s="101">
        <v>0</v>
      </c>
      <c r="H1045" s="341"/>
      <c r="I1045" s="341"/>
      <c r="J1045" s="341"/>
      <c r="K1045" s="341"/>
      <c r="L1045" s="341"/>
      <c r="M1045" s="74"/>
    </row>
    <row r="1046" spans="2:13">
      <c r="B1046" s="70" t="s">
        <v>1693</v>
      </c>
      <c r="C1046" s="95" t="s">
        <v>1725</v>
      </c>
      <c r="D1046" s="101" t="s">
        <v>1725</v>
      </c>
      <c r="E1046" s="340" t="s">
        <v>1693</v>
      </c>
      <c r="F1046" s="95" t="s">
        <v>1725</v>
      </c>
      <c r="G1046" s="101" t="s">
        <v>1725</v>
      </c>
      <c r="H1046" s="95" t="s">
        <v>1718</v>
      </c>
      <c r="I1046" s="341"/>
      <c r="J1046" s="94" t="s">
        <v>1719</v>
      </c>
      <c r="K1046" s="341"/>
      <c r="L1046" s="94" t="s">
        <v>1720</v>
      </c>
      <c r="M1046" s="74"/>
    </row>
    <row r="1047" spans="2:13">
      <c r="B1047" s="70" t="s">
        <v>1694</v>
      </c>
      <c r="C1047" s="95" t="s">
        <v>1724</v>
      </c>
      <c r="D1047" s="101">
        <v>0</v>
      </c>
      <c r="E1047" s="340" t="s">
        <v>1694</v>
      </c>
      <c r="F1047" s="95" t="s">
        <v>1724</v>
      </c>
      <c r="G1047" s="101">
        <v>0</v>
      </c>
      <c r="H1047" s="341"/>
      <c r="I1047" s="341"/>
      <c r="J1047" s="341"/>
      <c r="K1047" s="341"/>
      <c r="L1047" s="341"/>
      <c r="M1047" s="74"/>
    </row>
    <row r="1048" spans="2:13">
      <c r="B1048" s="70" t="s">
        <v>1679</v>
      </c>
      <c r="C1048" s="105" t="s">
        <v>1264</v>
      </c>
      <c r="D1048" s="101">
        <v>110</v>
      </c>
      <c r="E1048" s="340" t="s">
        <v>1679</v>
      </c>
      <c r="F1048" s="95" t="s">
        <v>1724</v>
      </c>
      <c r="G1048" s="101">
        <v>0</v>
      </c>
      <c r="H1048" s="341"/>
      <c r="I1048" s="341"/>
      <c r="J1048" s="341"/>
      <c r="K1048" s="341"/>
      <c r="L1048" s="341"/>
      <c r="M1048" s="74"/>
    </row>
    <row r="1049" spans="2:13">
      <c r="B1049" s="70" t="s">
        <v>1695</v>
      </c>
      <c r="C1049" s="95" t="s">
        <v>911</v>
      </c>
      <c r="D1049" s="101">
        <v>75</v>
      </c>
      <c r="E1049" s="340" t="s">
        <v>1695</v>
      </c>
      <c r="F1049" s="95" t="s">
        <v>1724</v>
      </c>
      <c r="G1049" s="101">
        <v>0</v>
      </c>
      <c r="H1049" s="341"/>
      <c r="I1049" s="341"/>
      <c r="J1049" s="341"/>
      <c r="K1049" s="341"/>
      <c r="L1049" s="341"/>
      <c r="M1049" s="74"/>
    </row>
    <row r="1050" spans="2:13" ht="15.75" thickBot="1">
      <c r="B1050" s="111" t="s">
        <v>1731</v>
      </c>
      <c r="C1050" s="102"/>
      <c r="D1050" s="117">
        <v>84</v>
      </c>
      <c r="E1050" s="112" t="s">
        <v>1732</v>
      </c>
      <c r="F1050" s="102"/>
      <c r="G1050" s="117">
        <v>73</v>
      </c>
      <c r="H1050" s="92"/>
      <c r="I1050" s="92"/>
      <c r="J1050" s="92"/>
      <c r="K1050" s="92"/>
      <c r="L1050" s="92"/>
      <c r="M1050" s="93"/>
    </row>
    <row r="1051" spans="2:13" ht="15.75" thickTop="1">
      <c r="B1051" s="113"/>
      <c r="C1051" s="114"/>
      <c r="D1051" s="151"/>
      <c r="E1051" s="113"/>
      <c r="F1051" s="114"/>
      <c r="G1051" s="151"/>
      <c r="H1051" s="67"/>
      <c r="I1051" s="67"/>
      <c r="J1051" s="67"/>
      <c r="K1051" s="67"/>
      <c r="L1051" s="67"/>
      <c r="M1051" s="67"/>
    </row>
    <row r="1052" spans="2:13">
      <c r="B1052" s="113"/>
      <c r="C1052" s="114"/>
      <c r="D1052" s="151"/>
      <c r="E1052" s="113"/>
      <c r="F1052" s="114"/>
      <c r="G1052" s="151"/>
      <c r="H1052" s="67"/>
      <c r="I1052" s="67"/>
      <c r="J1052" s="67"/>
      <c r="K1052" s="67"/>
      <c r="L1052" s="67"/>
      <c r="M1052" s="67"/>
    </row>
    <row r="1053" spans="2:13" ht="15.75" thickBot="1">
      <c r="B1053" s="113"/>
      <c r="C1053" s="114"/>
      <c r="D1053" s="151"/>
      <c r="E1053" s="113"/>
      <c r="F1053" s="114"/>
      <c r="G1053" s="151"/>
      <c r="H1053" s="67"/>
      <c r="I1053" s="67"/>
      <c r="J1053" s="67"/>
      <c r="K1053" s="67"/>
      <c r="L1053" s="67"/>
      <c r="M1053" s="67"/>
    </row>
    <row r="1054" spans="2:13" ht="16.5" thickTop="1" thickBot="1">
      <c r="B1054" s="457" t="s">
        <v>1885</v>
      </c>
      <c r="C1054" s="458"/>
      <c r="D1054" s="459" t="s">
        <v>1660</v>
      </c>
      <c r="E1054" s="460"/>
      <c r="F1054" s="460"/>
      <c r="G1054" s="460"/>
      <c r="H1054" s="460"/>
      <c r="I1054" s="461"/>
      <c r="J1054" s="202"/>
      <c r="K1054" s="68"/>
      <c r="L1054" s="68"/>
      <c r="M1054" s="69"/>
    </row>
    <row r="1055" spans="2:13" ht="15.75" thickTop="1">
      <c r="B1055" s="75" t="s">
        <v>1669</v>
      </c>
      <c r="C1055" s="345">
        <v>9</v>
      </c>
      <c r="D1055" s="344" t="s">
        <v>1654</v>
      </c>
      <c r="E1055" s="345" t="s">
        <v>1655</v>
      </c>
      <c r="F1055" s="345" t="s">
        <v>1656</v>
      </c>
      <c r="G1055" s="345" t="s">
        <v>1658</v>
      </c>
      <c r="H1055" s="345" t="s">
        <v>1657</v>
      </c>
      <c r="I1055" s="346" t="s">
        <v>1659</v>
      </c>
      <c r="J1055" s="154"/>
      <c r="K1055" s="348"/>
      <c r="L1055" s="348"/>
      <c r="M1055" s="74"/>
    </row>
    <row r="1056" spans="2:13">
      <c r="B1056" s="75" t="s">
        <v>1762</v>
      </c>
      <c r="C1056" s="95" t="s">
        <v>1767</v>
      </c>
      <c r="D1056" s="96">
        <v>35</v>
      </c>
      <c r="E1056" s="97">
        <v>80</v>
      </c>
      <c r="F1056" s="97">
        <v>50</v>
      </c>
      <c r="G1056" s="97">
        <v>50</v>
      </c>
      <c r="H1056" s="97">
        <v>70</v>
      </c>
      <c r="I1056" s="98">
        <v>120</v>
      </c>
      <c r="J1056" s="154"/>
      <c r="K1056" s="348"/>
      <c r="L1056" s="348"/>
      <c r="M1056" s="74"/>
    </row>
    <row r="1057" spans="2:13">
      <c r="B1057" s="75" t="s">
        <v>1667</v>
      </c>
      <c r="C1057" s="95" t="s">
        <v>9</v>
      </c>
      <c r="D1057" s="462" t="s">
        <v>1671</v>
      </c>
      <c r="E1057" s="463"/>
      <c r="F1057" s="463"/>
      <c r="G1057" s="463"/>
      <c r="H1057" s="463"/>
      <c r="I1057" s="464"/>
      <c r="J1057" s="154"/>
      <c r="K1057" s="348"/>
      <c r="L1057" s="348"/>
      <c r="M1057" s="74"/>
    </row>
    <row r="1058" spans="2:13">
      <c r="B1058" s="75" t="s">
        <v>1668</v>
      </c>
      <c r="C1058" s="95" t="s">
        <v>1725</v>
      </c>
      <c r="D1058" s="465" t="s">
        <v>1663</v>
      </c>
      <c r="E1058" s="466"/>
      <c r="F1058" s="466"/>
      <c r="G1058" s="466" t="s">
        <v>1664</v>
      </c>
      <c r="H1058" s="466"/>
      <c r="I1058" s="467"/>
      <c r="J1058" s="154"/>
      <c r="K1058" s="348"/>
      <c r="L1058" s="348"/>
      <c r="M1058" s="74"/>
    </row>
    <row r="1059" spans="2:13">
      <c r="B1059" s="75" t="s">
        <v>1672</v>
      </c>
      <c r="C1059" s="105" t="s">
        <v>1416</v>
      </c>
      <c r="D1059" s="72" t="s">
        <v>1665</v>
      </c>
      <c r="E1059" s="348" t="s">
        <v>813</v>
      </c>
      <c r="F1059" s="348"/>
      <c r="G1059" s="73" t="s">
        <v>1665</v>
      </c>
      <c r="H1059" s="348" t="s">
        <v>1725</v>
      </c>
      <c r="I1059" s="79"/>
      <c r="J1059" s="154"/>
      <c r="K1059" s="348"/>
      <c r="L1059" s="348"/>
      <c r="M1059" s="74"/>
    </row>
    <row r="1060" spans="2:13">
      <c r="B1060" s="75" t="s">
        <v>1661</v>
      </c>
      <c r="C1060" s="95">
        <v>408.48</v>
      </c>
      <c r="D1060" s="80" t="s">
        <v>1666</v>
      </c>
      <c r="E1060" s="99">
        <v>100</v>
      </c>
      <c r="F1060" s="77"/>
      <c r="G1060" s="81" t="s">
        <v>1666</v>
      </c>
      <c r="H1060" s="99" t="s">
        <v>1725</v>
      </c>
      <c r="I1060" s="78"/>
      <c r="J1060" s="154"/>
      <c r="K1060" s="348"/>
      <c r="L1060" s="348"/>
      <c r="M1060" s="74"/>
    </row>
    <row r="1061" spans="2:13">
      <c r="B1061" s="75" t="s">
        <v>1662</v>
      </c>
      <c r="C1061" s="95">
        <v>76.459999999999994</v>
      </c>
      <c r="D1061" s="462" t="s">
        <v>1670</v>
      </c>
      <c r="E1061" s="463"/>
      <c r="F1061" s="463"/>
      <c r="G1061" s="463"/>
      <c r="H1061" s="463"/>
      <c r="I1061" s="464"/>
      <c r="J1061" s="154"/>
      <c r="K1061" s="348"/>
      <c r="L1061" s="348"/>
      <c r="M1061" s="74"/>
    </row>
    <row r="1062" spans="2:13">
      <c r="B1062" s="75" t="s">
        <v>1730</v>
      </c>
      <c r="C1062" s="95">
        <v>378.18</v>
      </c>
      <c r="D1062" s="465" t="s">
        <v>1663</v>
      </c>
      <c r="E1062" s="466"/>
      <c r="F1062" s="466"/>
      <c r="G1062" s="466" t="s">
        <v>1664</v>
      </c>
      <c r="H1062" s="466"/>
      <c r="I1062" s="467"/>
      <c r="J1062" s="154"/>
      <c r="K1062" s="348"/>
      <c r="L1062" s="348"/>
      <c r="M1062" s="74"/>
    </row>
    <row r="1063" spans="2:13">
      <c r="B1063" s="75" t="s">
        <v>1715</v>
      </c>
      <c r="C1063" s="95">
        <v>0.54</v>
      </c>
      <c r="D1063" s="72" t="s">
        <v>1665</v>
      </c>
      <c r="E1063" s="348" t="s">
        <v>812</v>
      </c>
      <c r="F1063" s="348"/>
      <c r="G1063" s="73" t="s">
        <v>1665</v>
      </c>
      <c r="H1063" s="348" t="s">
        <v>1725</v>
      </c>
      <c r="I1063" s="79"/>
      <c r="J1063" s="154"/>
      <c r="K1063" s="348"/>
      <c r="L1063" s="348"/>
      <c r="M1063" s="74"/>
    </row>
    <row r="1064" spans="2:13">
      <c r="B1064" s="75" t="s">
        <v>1716</v>
      </c>
      <c r="C1064" s="95">
        <v>1.85</v>
      </c>
      <c r="D1064" s="72" t="s">
        <v>1666</v>
      </c>
      <c r="E1064" s="99">
        <v>90</v>
      </c>
      <c r="F1064" s="77"/>
      <c r="G1064" s="81" t="s">
        <v>1666</v>
      </c>
      <c r="H1064" s="100" t="s">
        <v>1725</v>
      </c>
      <c r="I1064" s="79"/>
      <c r="J1064" s="154"/>
      <c r="K1064" s="348"/>
      <c r="L1064" s="348"/>
      <c r="M1064" s="74"/>
    </row>
    <row r="1065" spans="2:13">
      <c r="B1065" s="468" t="s">
        <v>1673</v>
      </c>
      <c r="C1065" s="463"/>
      <c r="D1065" s="464"/>
      <c r="E1065" s="462" t="s">
        <v>1674</v>
      </c>
      <c r="F1065" s="463"/>
      <c r="G1065" s="464"/>
      <c r="H1065" s="462" t="s">
        <v>1675</v>
      </c>
      <c r="I1065" s="463"/>
      <c r="J1065" s="464"/>
      <c r="K1065" s="462" t="s">
        <v>1703</v>
      </c>
      <c r="L1065" s="463"/>
      <c r="M1065" s="469"/>
    </row>
    <row r="1066" spans="2:13">
      <c r="B1066" s="82" t="s">
        <v>1676</v>
      </c>
      <c r="C1066" s="345" t="s">
        <v>1677</v>
      </c>
      <c r="D1066" s="346" t="s">
        <v>1678</v>
      </c>
      <c r="E1066" s="344" t="s">
        <v>1676</v>
      </c>
      <c r="F1066" s="345" t="s">
        <v>1677</v>
      </c>
      <c r="G1066" s="346" t="s">
        <v>1678</v>
      </c>
      <c r="H1066" s="344" t="s">
        <v>1696</v>
      </c>
      <c r="I1066" s="345" t="s">
        <v>1733</v>
      </c>
      <c r="J1066" s="346" t="s">
        <v>1734</v>
      </c>
      <c r="K1066" s="344" t="s">
        <v>1704</v>
      </c>
      <c r="L1066" s="345"/>
      <c r="M1066" s="86" t="s">
        <v>1705</v>
      </c>
    </row>
    <row r="1067" spans="2:13">
      <c r="B1067" s="70" t="s">
        <v>1680</v>
      </c>
      <c r="C1067" s="95" t="s">
        <v>1146</v>
      </c>
      <c r="D1067" s="101">
        <v>102</v>
      </c>
      <c r="E1067" s="347" t="s">
        <v>1680</v>
      </c>
      <c r="F1067" s="108" t="s">
        <v>1323</v>
      </c>
      <c r="G1067" s="101">
        <v>80</v>
      </c>
      <c r="H1067" s="347" t="s">
        <v>1697</v>
      </c>
      <c r="I1067" s="95">
        <v>0</v>
      </c>
      <c r="J1067" s="101">
        <v>7</v>
      </c>
      <c r="K1067" s="347" t="s">
        <v>1706</v>
      </c>
      <c r="L1067" s="348"/>
      <c r="M1067" s="116">
        <v>0</v>
      </c>
    </row>
    <row r="1068" spans="2:13">
      <c r="B1068" s="70" t="s">
        <v>1681</v>
      </c>
      <c r="C1068" s="95" t="s">
        <v>1724</v>
      </c>
      <c r="D1068" s="101">
        <v>0</v>
      </c>
      <c r="E1068" s="347" t="s">
        <v>1681</v>
      </c>
      <c r="F1068" s="95" t="s">
        <v>1724</v>
      </c>
      <c r="G1068" s="101">
        <v>0</v>
      </c>
      <c r="H1068" s="347" t="s">
        <v>1698</v>
      </c>
      <c r="I1068" s="95">
        <v>90</v>
      </c>
      <c r="J1068" s="101">
        <v>0</v>
      </c>
      <c r="K1068" s="347" t="s">
        <v>1737</v>
      </c>
      <c r="L1068" s="348"/>
      <c r="M1068" s="116">
        <v>0</v>
      </c>
    </row>
    <row r="1069" spans="2:13">
      <c r="B1069" s="70" t="s">
        <v>1682</v>
      </c>
      <c r="C1069" s="95" t="s">
        <v>1724</v>
      </c>
      <c r="D1069" s="101">
        <v>0</v>
      </c>
      <c r="E1069" s="347" t="s">
        <v>1682</v>
      </c>
      <c r="F1069" s="95" t="s">
        <v>1724</v>
      </c>
      <c r="G1069" s="101">
        <v>0</v>
      </c>
      <c r="H1069" s="347" t="s">
        <v>1699</v>
      </c>
      <c r="I1069" s="95">
        <v>0</v>
      </c>
      <c r="J1069" s="101">
        <v>0</v>
      </c>
      <c r="K1069" s="76" t="s">
        <v>1708</v>
      </c>
      <c r="L1069" s="77"/>
      <c r="M1069" s="110">
        <v>0</v>
      </c>
    </row>
    <row r="1070" spans="2:13">
      <c r="B1070" s="70" t="s">
        <v>1683</v>
      </c>
      <c r="C1070" s="95" t="s">
        <v>1724</v>
      </c>
      <c r="D1070" s="101">
        <v>0</v>
      </c>
      <c r="E1070" s="347" t="s">
        <v>1683</v>
      </c>
      <c r="F1070" s="95" t="s">
        <v>1724</v>
      </c>
      <c r="G1070" s="101">
        <v>0</v>
      </c>
      <c r="H1070" s="347" t="s">
        <v>1700</v>
      </c>
      <c r="I1070" s="95">
        <v>0</v>
      </c>
      <c r="J1070" s="101">
        <v>7</v>
      </c>
      <c r="K1070" s="462" t="s">
        <v>1709</v>
      </c>
      <c r="L1070" s="463"/>
      <c r="M1070" s="469"/>
    </row>
    <row r="1071" spans="2:13">
      <c r="B1071" s="70" t="s">
        <v>1684</v>
      </c>
      <c r="C1071" s="95" t="s">
        <v>1724</v>
      </c>
      <c r="D1071" s="101">
        <v>0</v>
      </c>
      <c r="E1071" s="347" t="s">
        <v>1684</v>
      </c>
      <c r="F1071" s="95" t="s">
        <v>1724</v>
      </c>
      <c r="G1071" s="101">
        <v>0</v>
      </c>
      <c r="H1071" s="348" t="s">
        <v>1726</v>
      </c>
      <c r="I1071" s="95">
        <v>50</v>
      </c>
      <c r="J1071" s="101">
        <v>0</v>
      </c>
      <c r="K1071" s="470" t="s">
        <v>1710</v>
      </c>
      <c r="L1071" s="471"/>
      <c r="M1071" s="116">
        <v>0</v>
      </c>
    </row>
    <row r="1072" spans="2:13">
      <c r="B1072" s="70" t="s">
        <v>1685</v>
      </c>
      <c r="C1072" s="95" t="s">
        <v>1724</v>
      </c>
      <c r="D1072" s="101">
        <v>0</v>
      </c>
      <c r="E1072" s="347" t="s">
        <v>1685</v>
      </c>
      <c r="F1072" s="95" t="s">
        <v>1724</v>
      </c>
      <c r="G1072" s="101">
        <v>0</v>
      </c>
      <c r="H1072" s="347" t="s">
        <v>1701</v>
      </c>
      <c r="I1072" s="95">
        <v>0</v>
      </c>
      <c r="J1072" s="101">
        <v>7</v>
      </c>
      <c r="K1072" s="470" t="s">
        <v>1711</v>
      </c>
      <c r="L1072" s="471"/>
      <c r="M1072" s="116">
        <v>0</v>
      </c>
    </row>
    <row r="1073" spans="2:13">
      <c r="B1073" s="70" t="s">
        <v>1686</v>
      </c>
      <c r="C1073" s="95" t="s">
        <v>1149</v>
      </c>
      <c r="D1073" s="101">
        <v>55</v>
      </c>
      <c r="E1073" s="347" t="s">
        <v>1686</v>
      </c>
      <c r="F1073" s="95" t="s">
        <v>1724</v>
      </c>
      <c r="G1073" s="101">
        <v>0</v>
      </c>
      <c r="H1073" s="347" t="s">
        <v>1687</v>
      </c>
      <c r="I1073" s="95">
        <v>85</v>
      </c>
      <c r="J1073" s="101">
        <v>30</v>
      </c>
      <c r="K1073" s="470" t="s">
        <v>1712</v>
      </c>
      <c r="L1073" s="471"/>
      <c r="M1073" s="116">
        <v>100</v>
      </c>
    </row>
    <row r="1074" spans="2:13">
      <c r="B1074" s="70" t="s">
        <v>1687</v>
      </c>
      <c r="C1074" s="95" t="s">
        <v>1724</v>
      </c>
      <c r="D1074" s="101">
        <v>0</v>
      </c>
      <c r="E1074" s="347" t="s">
        <v>1687</v>
      </c>
      <c r="F1074" s="105" t="s">
        <v>1218</v>
      </c>
      <c r="G1074" s="101">
        <v>90</v>
      </c>
      <c r="H1074" s="347" t="s">
        <v>1702</v>
      </c>
      <c r="I1074" s="109">
        <v>0</v>
      </c>
      <c r="J1074" s="115">
        <v>0</v>
      </c>
      <c r="K1074" s="96"/>
      <c r="L1074" s="109"/>
      <c r="M1074" s="110"/>
    </row>
    <row r="1075" spans="2:13">
      <c r="B1075" s="70" t="s">
        <v>1688</v>
      </c>
      <c r="C1075" s="95" t="s">
        <v>1725</v>
      </c>
      <c r="D1075" s="101" t="s">
        <v>1725</v>
      </c>
      <c r="E1075" s="347" t="s">
        <v>1688</v>
      </c>
      <c r="F1075" s="95" t="s">
        <v>1725</v>
      </c>
      <c r="G1075" s="101" t="s">
        <v>1725</v>
      </c>
      <c r="H1075" s="472" t="s">
        <v>1714</v>
      </c>
      <c r="I1075" s="473"/>
      <c r="J1075" s="90" t="s">
        <v>1713</v>
      </c>
      <c r="K1075" s="106">
        <v>20</v>
      </c>
      <c r="L1075" s="91" t="s">
        <v>1707</v>
      </c>
      <c r="M1075" s="107">
        <v>35</v>
      </c>
    </row>
    <row r="1076" spans="2:13">
      <c r="B1076" s="70" t="s">
        <v>1689</v>
      </c>
      <c r="C1076" s="95" t="s">
        <v>629</v>
      </c>
      <c r="D1076" s="101">
        <v>60</v>
      </c>
      <c r="E1076" s="347" t="s">
        <v>1689</v>
      </c>
      <c r="F1076" s="95" t="s">
        <v>1724</v>
      </c>
      <c r="G1076" s="101">
        <v>0</v>
      </c>
      <c r="H1076" s="348"/>
      <c r="I1076" s="348"/>
      <c r="J1076" s="348"/>
      <c r="K1076" s="348"/>
      <c r="L1076" s="348"/>
      <c r="M1076" s="74"/>
    </row>
    <row r="1077" spans="2:13">
      <c r="B1077" s="70" t="s">
        <v>1690</v>
      </c>
      <c r="C1077" s="95" t="s">
        <v>1724</v>
      </c>
      <c r="D1077" s="101">
        <v>0</v>
      </c>
      <c r="E1077" s="347" t="s">
        <v>1690</v>
      </c>
      <c r="F1077" s="95" t="s">
        <v>1724</v>
      </c>
      <c r="G1077" s="101">
        <v>0</v>
      </c>
      <c r="H1077" s="348"/>
      <c r="I1077" s="348"/>
      <c r="J1077" s="348"/>
      <c r="K1077" s="348"/>
      <c r="L1077" s="348"/>
      <c r="M1077" s="74"/>
    </row>
    <row r="1078" spans="2:13">
      <c r="B1078" s="70" t="s">
        <v>1691</v>
      </c>
      <c r="C1078" s="95" t="s">
        <v>1724</v>
      </c>
      <c r="D1078" s="101">
        <v>0</v>
      </c>
      <c r="E1078" s="347" t="s">
        <v>1691</v>
      </c>
      <c r="F1078" s="95" t="s">
        <v>1724</v>
      </c>
      <c r="G1078" s="101">
        <v>0</v>
      </c>
      <c r="H1078" s="348"/>
      <c r="I1078" s="348"/>
      <c r="J1078" s="348"/>
      <c r="K1078" s="348"/>
      <c r="L1078" s="348"/>
      <c r="M1078" s="74"/>
    </row>
    <row r="1079" spans="2:13">
      <c r="B1079" s="70" t="s">
        <v>1692</v>
      </c>
      <c r="C1079" s="103" t="s">
        <v>1254</v>
      </c>
      <c r="D1079" s="101">
        <v>80</v>
      </c>
      <c r="E1079" s="347" t="s">
        <v>1692</v>
      </c>
      <c r="F1079" s="118" t="s">
        <v>1857</v>
      </c>
      <c r="G1079" s="101">
        <v>60</v>
      </c>
      <c r="H1079" s="348"/>
      <c r="I1079" s="348"/>
      <c r="J1079" s="348"/>
      <c r="K1079" s="348"/>
      <c r="L1079" s="348"/>
      <c r="M1079" s="74"/>
    </row>
    <row r="1080" spans="2:13">
      <c r="B1080" s="70" t="s">
        <v>1693</v>
      </c>
      <c r="C1080" s="105" t="s">
        <v>1189</v>
      </c>
      <c r="D1080" s="101">
        <v>70</v>
      </c>
      <c r="E1080" s="347" t="s">
        <v>1693</v>
      </c>
      <c r="F1080" s="95" t="s">
        <v>1724</v>
      </c>
      <c r="G1080" s="101">
        <v>0</v>
      </c>
      <c r="H1080" s="95" t="s">
        <v>1718</v>
      </c>
      <c r="I1080" s="348"/>
      <c r="J1080" s="94" t="s">
        <v>1719</v>
      </c>
      <c r="K1080" s="348"/>
      <c r="L1080" s="94" t="s">
        <v>1720</v>
      </c>
      <c r="M1080" s="74"/>
    </row>
    <row r="1081" spans="2:13">
      <c r="B1081" s="70" t="s">
        <v>1694</v>
      </c>
      <c r="C1081" s="95" t="s">
        <v>1724</v>
      </c>
      <c r="D1081" s="101">
        <v>0</v>
      </c>
      <c r="E1081" s="347" t="s">
        <v>1694</v>
      </c>
      <c r="F1081" s="95" t="s">
        <v>1724</v>
      </c>
      <c r="G1081" s="101">
        <v>0</v>
      </c>
      <c r="H1081" s="348"/>
      <c r="I1081" s="348"/>
      <c r="J1081" s="348"/>
      <c r="K1081" s="348"/>
      <c r="L1081" s="348"/>
      <c r="M1081" s="74"/>
    </row>
    <row r="1082" spans="2:13">
      <c r="B1082" s="70" t="s">
        <v>1679</v>
      </c>
      <c r="C1082" s="105" t="s">
        <v>1264</v>
      </c>
      <c r="D1082" s="101">
        <v>110</v>
      </c>
      <c r="E1082" s="347" t="s">
        <v>1679</v>
      </c>
      <c r="F1082" s="95" t="s">
        <v>1724</v>
      </c>
      <c r="G1082" s="101">
        <v>0</v>
      </c>
      <c r="H1082" s="348"/>
      <c r="I1082" s="348"/>
      <c r="J1082" s="348"/>
      <c r="K1082" s="348"/>
      <c r="L1082" s="348"/>
      <c r="M1082" s="74"/>
    </row>
    <row r="1083" spans="2:13">
      <c r="B1083" s="70" t="s">
        <v>1695</v>
      </c>
      <c r="C1083" s="95" t="s">
        <v>1724</v>
      </c>
      <c r="D1083" s="101">
        <v>0</v>
      </c>
      <c r="E1083" s="347" t="s">
        <v>1695</v>
      </c>
      <c r="F1083" s="95" t="s">
        <v>1724</v>
      </c>
      <c r="G1083" s="101">
        <v>0</v>
      </c>
      <c r="H1083" s="348"/>
      <c r="I1083" s="348"/>
      <c r="J1083" s="348"/>
      <c r="K1083" s="348"/>
      <c r="L1083" s="348"/>
      <c r="M1083" s="74"/>
    </row>
    <row r="1084" spans="2:13" ht="15.75" thickBot="1">
      <c r="B1084" s="111" t="s">
        <v>1731</v>
      </c>
      <c r="C1084" s="102"/>
      <c r="D1084" s="117">
        <v>80</v>
      </c>
      <c r="E1084" s="112" t="s">
        <v>1732</v>
      </c>
      <c r="F1084" s="102"/>
      <c r="G1084" s="117">
        <v>77</v>
      </c>
      <c r="H1084" s="92"/>
      <c r="I1084" s="92"/>
      <c r="J1084" s="92"/>
      <c r="K1084" s="92"/>
      <c r="L1084" s="92"/>
      <c r="M1084" s="93"/>
    </row>
    <row r="1085" spans="2:13" ht="15.75" thickTop="1">
      <c r="B1085" s="113"/>
      <c r="C1085" s="114"/>
      <c r="D1085" s="151"/>
      <c r="E1085" s="113"/>
      <c r="F1085" s="114"/>
      <c r="G1085" s="151"/>
      <c r="H1085" s="67"/>
      <c r="I1085" s="67"/>
      <c r="J1085" s="67"/>
      <c r="K1085" s="67"/>
      <c r="L1085" s="67"/>
      <c r="M1085" s="67"/>
    </row>
    <row r="1086" spans="2:13">
      <c r="B1086" s="113"/>
      <c r="C1086" s="114"/>
      <c r="D1086" s="151"/>
      <c r="E1086" s="113"/>
      <c r="F1086" s="114"/>
      <c r="G1086" s="151"/>
      <c r="H1086" s="67"/>
      <c r="I1086" s="67"/>
      <c r="J1086" s="67"/>
      <c r="K1086" s="67"/>
      <c r="L1086" s="67"/>
      <c r="M1086" s="67"/>
    </row>
    <row r="1087" spans="2:13" ht="15.75" thickBot="1">
      <c r="B1087" s="113"/>
      <c r="C1087" s="114"/>
      <c r="D1087" s="151"/>
      <c r="E1087" s="113"/>
      <c r="F1087" s="114"/>
      <c r="G1087" s="151"/>
      <c r="H1087" s="67"/>
      <c r="I1087" s="67"/>
      <c r="J1087" s="67"/>
      <c r="K1087" s="67"/>
      <c r="L1087" s="67"/>
      <c r="M1087" s="67"/>
    </row>
    <row r="1088" spans="2:13" ht="16.5" thickTop="1" thickBot="1">
      <c r="B1088" s="457" t="s">
        <v>1811</v>
      </c>
      <c r="C1088" s="458"/>
      <c r="D1088" s="459" t="s">
        <v>1660</v>
      </c>
      <c r="E1088" s="460"/>
      <c r="F1088" s="460"/>
      <c r="G1088" s="460"/>
      <c r="H1088" s="460"/>
      <c r="I1088" s="461"/>
      <c r="J1088" s="225"/>
      <c r="K1088" s="68"/>
      <c r="L1088" s="68"/>
      <c r="M1088" s="69"/>
    </row>
    <row r="1089" spans="2:13" ht="15.75" thickTop="1">
      <c r="B1089" s="75" t="s">
        <v>1669</v>
      </c>
      <c r="C1089" s="207">
        <v>8</v>
      </c>
      <c r="D1089" s="206" t="s">
        <v>1654</v>
      </c>
      <c r="E1089" s="207" t="s">
        <v>1655</v>
      </c>
      <c r="F1089" s="207" t="s">
        <v>1656</v>
      </c>
      <c r="G1089" s="207" t="s">
        <v>1658</v>
      </c>
      <c r="H1089" s="207" t="s">
        <v>1657</v>
      </c>
      <c r="I1089" s="208" t="s">
        <v>1659</v>
      </c>
      <c r="J1089" s="224"/>
      <c r="K1089" s="205"/>
      <c r="L1089" s="205"/>
      <c r="M1089" s="74"/>
    </row>
    <row r="1090" spans="2:13">
      <c r="B1090" s="75" t="s">
        <v>1762</v>
      </c>
      <c r="C1090" s="95" t="s">
        <v>1747</v>
      </c>
      <c r="D1090" s="96">
        <v>45</v>
      </c>
      <c r="E1090" s="97">
        <v>100</v>
      </c>
      <c r="F1090" s="97">
        <v>135</v>
      </c>
      <c r="G1090" s="97">
        <v>65</v>
      </c>
      <c r="H1090" s="97">
        <v>135</v>
      </c>
      <c r="I1090" s="98">
        <v>45</v>
      </c>
      <c r="J1090" s="224"/>
      <c r="K1090" s="205"/>
      <c r="L1090" s="205"/>
      <c r="M1090" s="74"/>
    </row>
    <row r="1091" spans="2:13">
      <c r="B1091" s="75" t="s">
        <v>1667</v>
      </c>
      <c r="C1091" s="95" t="s">
        <v>7</v>
      </c>
      <c r="D1091" s="462" t="s">
        <v>1671</v>
      </c>
      <c r="E1091" s="463"/>
      <c r="F1091" s="463"/>
      <c r="G1091" s="463"/>
      <c r="H1091" s="463"/>
      <c r="I1091" s="464"/>
      <c r="J1091" s="224"/>
      <c r="K1091" s="205"/>
      <c r="L1091" s="205"/>
      <c r="M1091" s="74"/>
    </row>
    <row r="1092" spans="2:13">
      <c r="B1092" s="75" t="s">
        <v>1668</v>
      </c>
      <c r="C1092" s="95" t="s">
        <v>1725</v>
      </c>
      <c r="D1092" s="465" t="s">
        <v>1663</v>
      </c>
      <c r="E1092" s="466"/>
      <c r="F1092" s="466"/>
      <c r="G1092" s="466" t="s">
        <v>1664</v>
      </c>
      <c r="H1092" s="466"/>
      <c r="I1092" s="467"/>
      <c r="J1092" s="224"/>
      <c r="K1092" s="205"/>
      <c r="L1092" s="205"/>
      <c r="M1092" s="74"/>
    </row>
    <row r="1093" spans="2:13">
      <c r="B1093" s="75" t="s">
        <v>1672</v>
      </c>
      <c r="C1093" s="95" t="s">
        <v>1543</v>
      </c>
      <c r="D1093" s="72" t="s">
        <v>1665</v>
      </c>
      <c r="E1093" s="205" t="s">
        <v>1193</v>
      </c>
      <c r="F1093" s="205"/>
      <c r="G1093" s="73" t="s">
        <v>1665</v>
      </c>
      <c r="H1093" s="205" t="s">
        <v>1725</v>
      </c>
      <c r="I1093" s="79"/>
      <c r="J1093" s="224"/>
      <c r="K1093" s="205"/>
      <c r="L1093" s="205"/>
      <c r="M1093" s="74"/>
    </row>
    <row r="1094" spans="2:13">
      <c r="B1094" s="75" t="s">
        <v>1661</v>
      </c>
      <c r="C1094" s="95">
        <v>169.53</v>
      </c>
      <c r="D1094" s="80" t="s">
        <v>1666</v>
      </c>
      <c r="E1094" s="99">
        <v>70</v>
      </c>
      <c r="F1094" s="77"/>
      <c r="G1094" s="81" t="s">
        <v>1666</v>
      </c>
      <c r="H1094" s="99" t="s">
        <v>1725</v>
      </c>
      <c r="I1094" s="78"/>
      <c r="J1094" s="224"/>
      <c r="K1094" s="205"/>
      <c r="L1094" s="205"/>
      <c r="M1094" s="74"/>
    </row>
    <row r="1095" spans="2:13">
      <c r="B1095" s="75" t="s">
        <v>1662</v>
      </c>
      <c r="C1095" s="95">
        <v>373.34</v>
      </c>
      <c r="D1095" s="462" t="s">
        <v>1670</v>
      </c>
      <c r="E1095" s="463"/>
      <c r="F1095" s="463"/>
      <c r="G1095" s="463"/>
      <c r="H1095" s="463"/>
      <c r="I1095" s="464"/>
      <c r="J1095" s="224"/>
      <c r="K1095" s="205"/>
      <c r="L1095" s="205"/>
      <c r="M1095" s="74"/>
    </row>
    <row r="1096" spans="2:13">
      <c r="B1096" s="75" t="s">
        <v>1730</v>
      </c>
      <c r="C1096" s="95">
        <v>264.17</v>
      </c>
      <c r="D1096" s="465" t="s">
        <v>1663</v>
      </c>
      <c r="E1096" s="466"/>
      <c r="F1096" s="466"/>
      <c r="G1096" s="466" t="s">
        <v>1664</v>
      </c>
      <c r="H1096" s="466"/>
      <c r="I1096" s="467"/>
      <c r="J1096" s="224"/>
      <c r="K1096" s="205"/>
      <c r="L1096" s="205"/>
      <c r="M1096" s="74"/>
    </row>
    <row r="1097" spans="2:13">
      <c r="B1097" s="75" t="s">
        <v>1715</v>
      </c>
      <c r="C1097" s="95">
        <v>0.69</v>
      </c>
      <c r="D1097" s="72" t="s">
        <v>1665</v>
      </c>
      <c r="E1097" s="205" t="s">
        <v>1187</v>
      </c>
      <c r="F1097" s="205"/>
      <c r="G1097" s="73" t="s">
        <v>1665</v>
      </c>
      <c r="H1097" s="205" t="s">
        <v>1725</v>
      </c>
      <c r="I1097" s="79"/>
      <c r="J1097" s="224"/>
      <c r="K1097" s="205"/>
      <c r="L1097" s="205"/>
      <c r="M1097" s="74"/>
    </row>
    <row r="1098" spans="2:13">
      <c r="B1098" s="75" t="s">
        <v>1716</v>
      </c>
      <c r="C1098" s="95">
        <v>0.69</v>
      </c>
      <c r="D1098" s="72" t="s">
        <v>1666</v>
      </c>
      <c r="E1098" s="99">
        <v>80</v>
      </c>
      <c r="F1098" s="77"/>
      <c r="G1098" s="81" t="s">
        <v>1666</v>
      </c>
      <c r="H1098" s="100" t="s">
        <v>1725</v>
      </c>
      <c r="I1098" s="79"/>
      <c r="J1098" s="224"/>
      <c r="K1098" s="205"/>
      <c r="L1098" s="205"/>
      <c r="M1098" s="74"/>
    </row>
    <row r="1099" spans="2:13">
      <c r="B1099" s="468" t="s">
        <v>1673</v>
      </c>
      <c r="C1099" s="463"/>
      <c r="D1099" s="464"/>
      <c r="E1099" s="462" t="s">
        <v>1674</v>
      </c>
      <c r="F1099" s="463"/>
      <c r="G1099" s="464"/>
      <c r="H1099" s="462" t="s">
        <v>1675</v>
      </c>
      <c r="I1099" s="463"/>
      <c r="J1099" s="464"/>
      <c r="K1099" s="462" t="s">
        <v>1703</v>
      </c>
      <c r="L1099" s="463"/>
      <c r="M1099" s="469"/>
    </row>
    <row r="1100" spans="2:13">
      <c r="B1100" s="82" t="s">
        <v>1676</v>
      </c>
      <c r="C1100" s="207" t="s">
        <v>1677</v>
      </c>
      <c r="D1100" s="208" t="s">
        <v>1678</v>
      </c>
      <c r="E1100" s="206" t="s">
        <v>1676</v>
      </c>
      <c r="F1100" s="207" t="s">
        <v>1677</v>
      </c>
      <c r="G1100" s="208" t="s">
        <v>1678</v>
      </c>
      <c r="H1100" s="206" t="s">
        <v>1696</v>
      </c>
      <c r="I1100" s="207" t="s">
        <v>1733</v>
      </c>
      <c r="J1100" s="208" t="s">
        <v>1734</v>
      </c>
      <c r="K1100" s="206" t="s">
        <v>1704</v>
      </c>
      <c r="L1100" s="207"/>
      <c r="M1100" s="86" t="s">
        <v>1705</v>
      </c>
    </row>
    <row r="1101" spans="2:13">
      <c r="B1101" s="70" t="s">
        <v>1680</v>
      </c>
      <c r="C1101" s="95" t="s">
        <v>1146</v>
      </c>
      <c r="D1101" s="101">
        <v>102</v>
      </c>
      <c r="E1101" s="204" t="s">
        <v>1680</v>
      </c>
      <c r="F1101" s="103" t="s">
        <v>946</v>
      </c>
      <c r="G1101" s="101">
        <v>68</v>
      </c>
      <c r="H1101" s="204" t="s">
        <v>1697</v>
      </c>
      <c r="I1101" s="95">
        <v>75</v>
      </c>
      <c r="J1101" s="101">
        <v>10</v>
      </c>
      <c r="K1101" s="204" t="s">
        <v>1706</v>
      </c>
      <c r="L1101" s="205"/>
      <c r="M1101" s="116">
        <v>25</v>
      </c>
    </row>
    <row r="1102" spans="2:13">
      <c r="B1102" s="70" t="s">
        <v>1681</v>
      </c>
      <c r="C1102" s="95" t="s">
        <v>849</v>
      </c>
      <c r="D1102" s="101">
        <v>75</v>
      </c>
      <c r="E1102" s="204" t="s">
        <v>1681</v>
      </c>
      <c r="F1102" s="95" t="s">
        <v>1724</v>
      </c>
      <c r="G1102" s="101">
        <v>0</v>
      </c>
      <c r="H1102" s="204" t="s">
        <v>1698</v>
      </c>
      <c r="I1102" s="95">
        <v>100</v>
      </c>
      <c r="J1102" s="101">
        <v>0</v>
      </c>
      <c r="K1102" s="204" t="s">
        <v>1737</v>
      </c>
      <c r="L1102" s="205"/>
      <c r="M1102" s="116">
        <v>0</v>
      </c>
    </row>
    <row r="1103" spans="2:13">
      <c r="B1103" s="70" t="s">
        <v>1682</v>
      </c>
      <c r="C1103" s="95" t="s">
        <v>1724</v>
      </c>
      <c r="D1103" s="101">
        <v>0</v>
      </c>
      <c r="E1103" s="204" t="s">
        <v>1682</v>
      </c>
      <c r="F1103" s="95" t="s">
        <v>1724</v>
      </c>
      <c r="G1103" s="101">
        <v>0</v>
      </c>
      <c r="H1103" s="204" t="s">
        <v>1699</v>
      </c>
      <c r="I1103" s="95">
        <v>0</v>
      </c>
      <c r="J1103" s="101">
        <v>50</v>
      </c>
      <c r="K1103" s="76" t="s">
        <v>1708</v>
      </c>
      <c r="L1103" s="77"/>
      <c r="M1103" s="110">
        <v>0</v>
      </c>
    </row>
    <row r="1104" spans="2:13">
      <c r="B1104" s="70" t="s">
        <v>1683</v>
      </c>
      <c r="C1104" s="118" t="s">
        <v>1789</v>
      </c>
      <c r="D1104" s="101">
        <v>75</v>
      </c>
      <c r="E1104" s="204" t="s">
        <v>1683</v>
      </c>
      <c r="F1104" s="105" t="s">
        <v>721</v>
      </c>
      <c r="G1104" s="101">
        <v>45</v>
      </c>
      <c r="H1104" s="204" t="s">
        <v>1700</v>
      </c>
      <c r="I1104" s="95">
        <v>0</v>
      </c>
      <c r="J1104" s="101">
        <v>20</v>
      </c>
      <c r="K1104" s="462" t="s">
        <v>1709</v>
      </c>
      <c r="L1104" s="463"/>
      <c r="M1104" s="469"/>
    </row>
    <row r="1105" spans="2:13">
      <c r="B1105" s="70" t="s">
        <v>1684</v>
      </c>
      <c r="C1105" s="95" t="s">
        <v>1724</v>
      </c>
      <c r="D1105" s="101">
        <v>0</v>
      </c>
      <c r="E1105" s="204" t="s">
        <v>1684</v>
      </c>
      <c r="F1105" s="95" t="s">
        <v>1724</v>
      </c>
      <c r="G1105" s="101">
        <v>0</v>
      </c>
      <c r="H1105" s="205" t="s">
        <v>1726</v>
      </c>
      <c r="I1105" s="95">
        <v>50</v>
      </c>
      <c r="J1105" s="101">
        <v>0</v>
      </c>
      <c r="K1105" s="470" t="s">
        <v>1710</v>
      </c>
      <c r="L1105" s="471"/>
      <c r="M1105" s="116">
        <v>0</v>
      </c>
    </row>
    <row r="1106" spans="2:13">
      <c r="B1106" s="70" t="s">
        <v>1685</v>
      </c>
      <c r="C1106" s="95" t="s">
        <v>955</v>
      </c>
      <c r="D1106" s="101">
        <v>75</v>
      </c>
      <c r="E1106" s="204" t="s">
        <v>1685</v>
      </c>
      <c r="F1106" s="95" t="s">
        <v>952</v>
      </c>
      <c r="G1106" s="101">
        <v>95</v>
      </c>
      <c r="H1106" s="204" t="s">
        <v>1701</v>
      </c>
      <c r="I1106" s="95">
        <v>0</v>
      </c>
      <c r="J1106" s="101">
        <v>10</v>
      </c>
      <c r="K1106" s="470" t="s">
        <v>1711</v>
      </c>
      <c r="L1106" s="471"/>
      <c r="M1106" s="116">
        <v>0</v>
      </c>
    </row>
    <row r="1107" spans="2:13">
      <c r="B1107" s="70" t="s">
        <v>1686</v>
      </c>
      <c r="C1107" s="105" t="s">
        <v>871</v>
      </c>
      <c r="D1107" s="101">
        <v>150</v>
      </c>
      <c r="E1107" s="204" t="s">
        <v>1686</v>
      </c>
      <c r="F1107" s="103" t="s">
        <v>868</v>
      </c>
      <c r="G1107" s="101">
        <v>84</v>
      </c>
      <c r="H1107" s="204" t="s">
        <v>1687</v>
      </c>
      <c r="I1107" s="95">
        <v>85</v>
      </c>
      <c r="J1107" s="101">
        <v>0</v>
      </c>
      <c r="K1107" s="470" t="s">
        <v>1712</v>
      </c>
      <c r="L1107" s="471"/>
      <c r="M1107" s="116">
        <v>0</v>
      </c>
    </row>
    <row r="1108" spans="2:13">
      <c r="B1108" s="70" t="s">
        <v>1687</v>
      </c>
      <c r="C1108" s="95" t="s">
        <v>1724</v>
      </c>
      <c r="D1108" s="101">
        <v>0</v>
      </c>
      <c r="E1108" s="204" t="s">
        <v>1687</v>
      </c>
      <c r="F1108" s="95" t="s">
        <v>1724</v>
      </c>
      <c r="G1108" s="101">
        <v>0</v>
      </c>
      <c r="H1108" s="204" t="s">
        <v>1702</v>
      </c>
      <c r="I1108" s="109">
        <v>0</v>
      </c>
      <c r="J1108" s="115">
        <v>0</v>
      </c>
      <c r="K1108" s="96"/>
      <c r="L1108" s="109"/>
      <c r="M1108" s="110"/>
    </row>
    <row r="1109" spans="2:13">
      <c r="B1109" s="70" t="s">
        <v>1688</v>
      </c>
      <c r="C1109" s="103" t="s">
        <v>813</v>
      </c>
      <c r="D1109" s="101">
        <v>100</v>
      </c>
      <c r="E1109" s="204" t="s">
        <v>1688</v>
      </c>
      <c r="F1109" s="95" t="s">
        <v>1724</v>
      </c>
      <c r="G1109" s="101">
        <v>0</v>
      </c>
      <c r="H1109" s="472" t="s">
        <v>1714</v>
      </c>
      <c r="I1109" s="473"/>
      <c r="J1109" s="90" t="s">
        <v>1713</v>
      </c>
      <c r="K1109" s="106">
        <v>40</v>
      </c>
      <c r="L1109" s="91" t="s">
        <v>1707</v>
      </c>
      <c r="M1109" s="107">
        <v>285</v>
      </c>
    </row>
    <row r="1110" spans="2:13">
      <c r="B1110" s="70" t="s">
        <v>1689</v>
      </c>
      <c r="C1110" s="95" t="s">
        <v>1724</v>
      </c>
      <c r="D1110" s="101">
        <v>0</v>
      </c>
      <c r="E1110" s="204" t="s">
        <v>1689</v>
      </c>
      <c r="F1110" s="95" t="s">
        <v>1724</v>
      </c>
      <c r="G1110" s="101">
        <v>0</v>
      </c>
      <c r="H1110" s="205"/>
      <c r="I1110" s="205"/>
      <c r="J1110" s="205"/>
      <c r="K1110" s="205"/>
      <c r="L1110" s="205"/>
      <c r="M1110" s="74"/>
    </row>
    <row r="1111" spans="2:13">
      <c r="B1111" s="70" t="s">
        <v>1690</v>
      </c>
      <c r="C1111" s="95" t="s">
        <v>1724</v>
      </c>
      <c r="D1111" s="101">
        <v>0</v>
      </c>
      <c r="E1111" s="204" t="s">
        <v>1690</v>
      </c>
      <c r="F1111" s="95" t="s">
        <v>13</v>
      </c>
      <c r="G1111" s="101">
        <v>90</v>
      </c>
      <c r="H1111" s="205"/>
      <c r="I1111" s="205"/>
      <c r="J1111" s="205"/>
      <c r="K1111" s="205"/>
      <c r="L1111" s="205"/>
      <c r="M1111" s="74"/>
    </row>
    <row r="1112" spans="2:13">
      <c r="B1112" s="70" t="s">
        <v>1691</v>
      </c>
      <c r="C1112" s="95" t="s">
        <v>1724</v>
      </c>
      <c r="D1112" s="101">
        <v>0</v>
      </c>
      <c r="E1112" s="204" t="s">
        <v>1691</v>
      </c>
      <c r="F1112" s="95" t="s">
        <v>1724</v>
      </c>
      <c r="G1112" s="101">
        <v>0</v>
      </c>
      <c r="H1112" s="205"/>
      <c r="I1112" s="205"/>
      <c r="J1112" s="205"/>
      <c r="K1112" s="205"/>
      <c r="L1112" s="205"/>
      <c r="M1112" s="74"/>
    </row>
    <row r="1113" spans="2:13">
      <c r="B1113" s="70" t="s">
        <v>1692</v>
      </c>
      <c r="C1113" s="95" t="s">
        <v>1156</v>
      </c>
      <c r="D1113" s="101">
        <v>68</v>
      </c>
      <c r="E1113" s="204" t="s">
        <v>1692</v>
      </c>
      <c r="F1113" s="95" t="s">
        <v>1724</v>
      </c>
      <c r="G1113" s="101">
        <v>0</v>
      </c>
      <c r="H1113" s="205"/>
      <c r="I1113" s="205"/>
      <c r="J1113" s="205"/>
      <c r="K1113" s="205"/>
      <c r="L1113" s="205"/>
      <c r="M1113" s="74"/>
    </row>
    <row r="1114" spans="2:13">
      <c r="B1114" s="70" t="s">
        <v>1693</v>
      </c>
      <c r="C1114" s="95" t="s">
        <v>1725</v>
      </c>
      <c r="D1114" s="101" t="s">
        <v>1725</v>
      </c>
      <c r="E1114" s="204" t="s">
        <v>1693</v>
      </c>
      <c r="F1114" s="95" t="s">
        <v>1725</v>
      </c>
      <c r="G1114" s="101" t="s">
        <v>1725</v>
      </c>
      <c r="H1114" s="95" t="s">
        <v>1718</v>
      </c>
      <c r="I1114" s="205"/>
      <c r="J1114" s="94" t="s">
        <v>1719</v>
      </c>
      <c r="K1114" s="205"/>
      <c r="L1114" s="94" t="s">
        <v>1720</v>
      </c>
      <c r="M1114" s="74"/>
    </row>
    <row r="1115" spans="2:13">
      <c r="B1115" s="70" t="s">
        <v>1694</v>
      </c>
      <c r="C1115" s="95" t="s">
        <v>1724</v>
      </c>
      <c r="D1115" s="101">
        <v>0</v>
      </c>
      <c r="E1115" s="204" t="s">
        <v>1694</v>
      </c>
      <c r="F1115" s="95" t="s">
        <v>1724</v>
      </c>
      <c r="G1115" s="101">
        <v>0</v>
      </c>
      <c r="H1115" s="205"/>
      <c r="I1115" s="205"/>
      <c r="J1115" s="205"/>
      <c r="K1115" s="205"/>
      <c r="L1115" s="205"/>
      <c r="M1115" s="74"/>
    </row>
    <row r="1116" spans="2:13">
      <c r="B1116" s="70" t="s">
        <v>1679</v>
      </c>
      <c r="C1116" s="105" t="s">
        <v>1264</v>
      </c>
      <c r="D1116" s="101">
        <v>110</v>
      </c>
      <c r="E1116" s="204" t="s">
        <v>1679</v>
      </c>
      <c r="F1116" s="95" t="s">
        <v>763</v>
      </c>
      <c r="G1116" s="101">
        <v>80</v>
      </c>
      <c r="H1116" s="205"/>
      <c r="I1116" s="205"/>
      <c r="J1116" s="205"/>
      <c r="K1116" s="205"/>
      <c r="L1116" s="205"/>
      <c r="M1116" s="74"/>
    </row>
    <row r="1117" spans="2:13">
      <c r="B1117" s="70" t="s">
        <v>1695</v>
      </c>
      <c r="C1117" s="95" t="s">
        <v>1724</v>
      </c>
      <c r="D1117" s="101">
        <v>0</v>
      </c>
      <c r="E1117" s="204" t="s">
        <v>1695</v>
      </c>
      <c r="F1117" s="95" t="s">
        <v>1724</v>
      </c>
      <c r="G1117" s="101">
        <v>0</v>
      </c>
      <c r="H1117" s="205"/>
      <c r="I1117" s="205"/>
      <c r="J1117" s="205"/>
      <c r="K1117" s="205"/>
      <c r="L1117" s="205"/>
      <c r="M1117" s="74"/>
    </row>
    <row r="1118" spans="2:13" ht="15.75" thickBot="1">
      <c r="B1118" s="111" t="s">
        <v>1731</v>
      </c>
      <c r="C1118" s="102"/>
      <c r="D1118" s="117">
        <v>94</v>
      </c>
      <c r="E1118" s="112" t="s">
        <v>1732</v>
      </c>
      <c r="F1118" s="102"/>
      <c r="G1118" s="117">
        <v>77</v>
      </c>
      <c r="H1118" s="92"/>
      <c r="I1118" s="92"/>
      <c r="J1118" s="92"/>
      <c r="K1118" s="92"/>
      <c r="L1118" s="92"/>
      <c r="M1118" s="93"/>
    </row>
    <row r="1119" spans="2:13" ht="15.75" thickTop="1">
      <c r="B1119" s="113"/>
      <c r="C1119" s="114"/>
      <c r="D1119" s="151"/>
      <c r="E1119" s="113"/>
      <c r="F1119" s="114"/>
      <c r="G1119" s="151"/>
      <c r="H1119" s="67"/>
      <c r="I1119" s="67"/>
      <c r="J1119" s="67"/>
      <c r="K1119" s="67"/>
      <c r="L1119" s="67"/>
      <c r="M1119" s="67"/>
    </row>
    <row r="1120" spans="2:13">
      <c r="B1120" s="113"/>
      <c r="C1120" s="114"/>
      <c r="D1120" s="151"/>
      <c r="E1120" s="113"/>
      <c r="F1120" s="114"/>
      <c r="G1120" s="151"/>
      <c r="H1120" s="67"/>
      <c r="I1120" s="67"/>
      <c r="J1120" s="67"/>
      <c r="K1120" s="67"/>
      <c r="L1120" s="67"/>
      <c r="M1120" s="67"/>
    </row>
    <row r="1121" spans="2:13" ht="15.75" thickBot="1">
      <c r="B1121" s="113"/>
      <c r="C1121" s="114"/>
      <c r="D1121" s="151"/>
      <c r="E1121" s="113"/>
      <c r="F1121" s="114"/>
      <c r="G1121" s="151"/>
      <c r="H1121" s="67"/>
      <c r="I1121" s="67"/>
      <c r="J1121" s="67"/>
      <c r="K1121" s="67"/>
      <c r="L1121" s="67"/>
      <c r="M1121" s="67"/>
    </row>
    <row r="1122" spans="2:13" ht="16.5" thickTop="1" thickBot="1">
      <c r="B1122" s="457" t="s">
        <v>1812</v>
      </c>
      <c r="C1122" s="458"/>
      <c r="D1122" s="459" t="s">
        <v>1660</v>
      </c>
      <c r="E1122" s="460"/>
      <c r="F1122" s="460"/>
      <c r="G1122" s="460"/>
      <c r="H1122" s="460"/>
      <c r="I1122" s="461"/>
      <c r="J1122" s="216"/>
      <c r="K1122" s="68"/>
      <c r="L1122" s="68"/>
      <c r="M1122" s="69"/>
    </row>
    <row r="1123" spans="2:13" ht="15.75" thickTop="1">
      <c r="B1123" s="75" t="s">
        <v>1669</v>
      </c>
      <c r="C1123" s="207">
        <v>12</v>
      </c>
      <c r="D1123" s="206" t="s">
        <v>1654</v>
      </c>
      <c r="E1123" s="207" t="s">
        <v>1655</v>
      </c>
      <c r="F1123" s="207" t="s">
        <v>1656</v>
      </c>
      <c r="G1123" s="207" t="s">
        <v>1658</v>
      </c>
      <c r="H1123" s="207" t="s">
        <v>1657</v>
      </c>
      <c r="I1123" s="208" t="s">
        <v>1659</v>
      </c>
      <c r="J1123" s="217"/>
      <c r="K1123" s="205"/>
      <c r="L1123" s="205"/>
      <c r="M1123" s="74"/>
    </row>
    <row r="1124" spans="2:13">
      <c r="B1124" s="75" t="s">
        <v>1762</v>
      </c>
      <c r="C1124" s="95" t="s">
        <v>1747</v>
      </c>
      <c r="D1124" s="96">
        <v>75</v>
      </c>
      <c r="E1124" s="97">
        <v>123</v>
      </c>
      <c r="F1124" s="97">
        <v>67</v>
      </c>
      <c r="G1124" s="97">
        <v>95</v>
      </c>
      <c r="H1124" s="97">
        <v>85</v>
      </c>
      <c r="I1124" s="98">
        <v>95</v>
      </c>
      <c r="J1124" s="217"/>
      <c r="K1124" s="205"/>
      <c r="L1124" s="205"/>
      <c r="M1124" s="74"/>
    </row>
    <row r="1125" spans="2:13">
      <c r="B1125" s="75" t="s">
        <v>1667</v>
      </c>
      <c r="C1125" s="95" t="s">
        <v>3</v>
      </c>
      <c r="D1125" s="462" t="s">
        <v>1671</v>
      </c>
      <c r="E1125" s="463"/>
      <c r="F1125" s="463"/>
      <c r="G1125" s="463"/>
      <c r="H1125" s="463"/>
      <c r="I1125" s="464"/>
      <c r="J1125" s="217"/>
      <c r="K1125" s="205"/>
      <c r="L1125" s="205"/>
      <c r="M1125" s="74"/>
    </row>
    <row r="1126" spans="2:13">
      <c r="B1126" s="75" t="s">
        <v>1668</v>
      </c>
      <c r="C1126" s="95" t="s">
        <v>1725</v>
      </c>
      <c r="D1126" s="465" t="s">
        <v>1663</v>
      </c>
      <c r="E1126" s="466"/>
      <c r="F1126" s="466"/>
      <c r="G1126" s="466" t="s">
        <v>1664</v>
      </c>
      <c r="H1126" s="466"/>
      <c r="I1126" s="467"/>
      <c r="J1126" s="217"/>
      <c r="K1126" s="205"/>
      <c r="L1126" s="205"/>
      <c r="M1126" s="74"/>
    </row>
    <row r="1127" spans="2:13">
      <c r="B1127" s="75" t="s">
        <v>1672</v>
      </c>
      <c r="C1127" s="105" t="s">
        <v>1519</v>
      </c>
      <c r="D1127" s="72" t="s">
        <v>1665</v>
      </c>
      <c r="E1127" s="205" t="s">
        <v>1789</v>
      </c>
      <c r="F1127" s="205"/>
      <c r="G1127" s="73" t="s">
        <v>1665</v>
      </c>
      <c r="H1127" s="205" t="s">
        <v>1725</v>
      </c>
      <c r="I1127" s="79"/>
      <c r="J1127" s="217"/>
      <c r="K1127" s="205"/>
      <c r="L1127" s="205"/>
      <c r="M1127" s="74"/>
    </row>
    <row r="1128" spans="2:13">
      <c r="B1128" s="75" t="s">
        <v>1661</v>
      </c>
      <c r="C1128" s="95">
        <v>373.88</v>
      </c>
      <c r="D1128" s="80" t="s">
        <v>1666</v>
      </c>
      <c r="E1128" s="99">
        <v>75</v>
      </c>
      <c r="F1128" s="77"/>
      <c r="G1128" s="81" t="s">
        <v>1666</v>
      </c>
      <c r="H1128" s="99" t="s">
        <v>1725</v>
      </c>
      <c r="I1128" s="78"/>
      <c r="J1128" s="217"/>
      <c r="K1128" s="205"/>
      <c r="L1128" s="205"/>
      <c r="M1128" s="74"/>
    </row>
    <row r="1129" spans="2:13">
      <c r="B1129" s="75" t="s">
        <v>1662</v>
      </c>
      <c r="C1129" s="95">
        <v>256.95999999999998</v>
      </c>
      <c r="D1129" s="462" t="s">
        <v>1670</v>
      </c>
      <c r="E1129" s="463"/>
      <c r="F1129" s="463"/>
      <c r="G1129" s="463"/>
      <c r="H1129" s="463"/>
      <c r="I1129" s="464"/>
      <c r="J1129" s="217"/>
      <c r="K1129" s="205"/>
      <c r="L1129" s="205"/>
      <c r="M1129" s="74"/>
    </row>
    <row r="1130" spans="2:13">
      <c r="B1130" s="75" t="s">
        <v>1730</v>
      </c>
      <c r="C1130" s="95">
        <v>524.94000000000005</v>
      </c>
      <c r="D1130" s="465" t="s">
        <v>1663</v>
      </c>
      <c r="E1130" s="466"/>
      <c r="F1130" s="466"/>
      <c r="G1130" s="466" t="s">
        <v>1664</v>
      </c>
      <c r="H1130" s="466"/>
      <c r="I1130" s="467"/>
      <c r="J1130" s="217"/>
      <c r="K1130" s="205"/>
      <c r="L1130" s="205"/>
      <c r="M1130" s="74"/>
    </row>
    <row r="1131" spans="2:13">
      <c r="B1131" s="75" t="s">
        <v>1715</v>
      </c>
      <c r="C1131" s="95">
        <v>1.1499999999999999</v>
      </c>
      <c r="D1131" s="72" t="s">
        <v>1665</v>
      </c>
      <c r="E1131" s="205" t="s">
        <v>1309</v>
      </c>
      <c r="F1131" s="205"/>
      <c r="G1131" s="73" t="s">
        <v>1665</v>
      </c>
      <c r="H1131" s="205" t="s">
        <v>1725</v>
      </c>
      <c r="I1131" s="79"/>
      <c r="J1131" s="217"/>
      <c r="K1131" s="205"/>
      <c r="L1131" s="205"/>
      <c r="M1131" s="74"/>
    </row>
    <row r="1132" spans="2:13">
      <c r="B1132" s="75" t="s">
        <v>1716</v>
      </c>
      <c r="C1132" s="95">
        <v>1.46</v>
      </c>
      <c r="D1132" s="72" t="s">
        <v>1666</v>
      </c>
      <c r="E1132" s="99">
        <v>95</v>
      </c>
      <c r="F1132" s="77"/>
      <c r="G1132" s="81" t="s">
        <v>1666</v>
      </c>
      <c r="H1132" s="100" t="s">
        <v>1725</v>
      </c>
      <c r="I1132" s="79"/>
      <c r="J1132" s="217"/>
      <c r="K1132" s="205"/>
      <c r="L1132" s="205"/>
      <c r="M1132" s="74"/>
    </row>
    <row r="1133" spans="2:13">
      <c r="B1133" s="468" t="s">
        <v>1673</v>
      </c>
      <c r="C1133" s="463"/>
      <c r="D1133" s="464"/>
      <c r="E1133" s="462" t="s">
        <v>1674</v>
      </c>
      <c r="F1133" s="463"/>
      <c r="G1133" s="464"/>
      <c r="H1133" s="462" t="s">
        <v>1675</v>
      </c>
      <c r="I1133" s="463"/>
      <c r="J1133" s="464"/>
      <c r="K1133" s="462" t="s">
        <v>1703</v>
      </c>
      <c r="L1133" s="463"/>
      <c r="M1133" s="469"/>
    </row>
    <row r="1134" spans="2:13">
      <c r="B1134" s="82" t="s">
        <v>1676</v>
      </c>
      <c r="C1134" s="207" t="s">
        <v>1677</v>
      </c>
      <c r="D1134" s="208" t="s">
        <v>1678</v>
      </c>
      <c r="E1134" s="206" t="s">
        <v>1676</v>
      </c>
      <c r="F1134" s="207" t="s">
        <v>1677</v>
      </c>
      <c r="G1134" s="208" t="s">
        <v>1678</v>
      </c>
      <c r="H1134" s="206" t="s">
        <v>1696</v>
      </c>
      <c r="I1134" s="207" t="s">
        <v>1733</v>
      </c>
      <c r="J1134" s="208" t="s">
        <v>1734</v>
      </c>
      <c r="K1134" s="206" t="s">
        <v>1704</v>
      </c>
      <c r="L1134" s="207"/>
      <c r="M1134" s="86" t="s">
        <v>1705</v>
      </c>
    </row>
    <row r="1135" spans="2:13">
      <c r="B1135" s="70" t="s">
        <v>1680</v>
      </c>
      <c r="C1135" s="95" t="s">
        <v>1146</v>
      </c>
      <c r="D1135" s="101">
        <v>102</v>
      </c>
      <c r="E1135" s="204" t="s">
        <v>1680</v>
      </c>
      <c r="F1135" s="103" t="s">
        <v>946</v>
      </c>
      <c r="G1135" s="101">
        <v>68</v>
      </c>
      <c r="H1135" s="204" t="s">
        <v>1697</v>
      </c>
      <c r="I1135" s="95">
        <v>0</v>
      </c>
      <c r="J1135" s="101">
        <v>20</v>
      </c>
      <c r="K1135" s="204" t="s">
        <v>1706</v>
      </c>
      <c r="L1135" s="205"/>
      <c r="M1135" s="116">
        <v>0</v>
      </c>
    </row>
    <row r="1136" spans="2:13">
      <c r="B1136" s="70" t="s">
        <v>1681</v>
      </c>
      <c r="C1136" s="95" t="s">
        <v>849</v>
      </c>
      <c r="D1136" s="101">
        <v>75</v>
      </c>
      <c r="E1136" s="204" t="s">
        <v>1681</v>
      </c>
      <c r="F1136" s="118" t="s">
        <v>857</v>
      </c>
      <c r="G1136" s="101">
        <v>95</v>
      </c>
      <c r="H1136" s="204" t="s">
        <v>1698</v>
      </c>
      <c r="I1136" s="95">
        <v>90</v>
      </c>
      <c r="J1136" s="101">
        <v>10</v>
      </c>
      <c r="K1136" s="204" t="s">
        <v>1737</v>
      </c>
      <c r="L1136" s="205"/>
      <c r="M1136" s="116">
        <v>0</v>
      </c>
    </row>
    <row r="1137" spans="2:13">
      <c r="B1137" s="70" t="s">
        <v>1682</v>
      </c>
      <c r="C1137" s="95" t="s">
        <v>1724</v>
      </c>
      <c r="D1137" s="101">
        <v>0</v>
      </c>
      <c r="E1137" s="204" t="s">
        <v>1682</v>
      </c>
      <c r="F1137" s="95" t="s">
        <v>1724</v>
      </c>
      <c r="G1137" s="101">
        <v>0</v>
      </c>
      <c r="H1137" s="204" t="s">
        <v>1699</v>
      </c>
      <c r="I1137" s="95">
        <v>0</v>
      </c>
      <c r="J1137" s="101">
        <v>30</v>
      </c>
      <c r="K1137" s="76" t="s">
        <v>1708</v>
      </c>
      <c r="L1137" s="77"/>
      <c r="M1137" s="110">
        <v>0</v>
      </c>
    </row>
    <row r="1138" spans="2:13">
      <c r="B1138" s="70" t="s">
        <v>1683</v>
      </c>
      <c r="C1138" s="95" t="s">
        <v>1725</v>
      </c>
      <c r="D1138" s="101" t="s">
        <v>1725</v>
      </c>
      <c r="E1138" s="204" t="s">
        <v>1683</v>
      </c>
      <c r="F1138" s="95" t="s">
        <v>1725</v>
      </c>
      <c r="G1138" s="101" t="s">
        <v>1725</v>
      </c>
      <c r="H1138" s="204" t="s">
        <v>1700</v>
      </c>
      <c r="I1138" s="95">
        <v>0</v>
      </c>
      <c r="J1138" s="101">
        <v>10</v>
      </c>
      <c r="K1138" s="462" t="s">
        <v>1709</v>
      </c>
      <c r="L1138" s="463"/>
      <c r="M1138" s="469"/>
    </row>
    <row r="1139" spans="2:13">
      <c r="B1139" s="70" t="s">
        <v>1684</v>
      </c>
      <c r="C1139" s="95" t="s">
        <v>1724</v>
      </c>
      <c r="D1139" s="101">
        <v>0</v>
      </c>
      <c r="E1139" s="204" t="s">
        <v>1684</v>
      </c>
      <c r="F1139" s="95" t="s">
        <v>1724</v>
      </c>
      <c r="G1139" s="101">
        <v>0</v>
      </c>
      <c r="H1139" s="205" t="s">
        <v>1726</v>
      </c>
      <c r="I1139" s="95">
        <v>50</v>
      </c>
      <c r="J1139" s="101">
        <v>0</v>
      </c>
      <c r="K1139" s="470" t="s">
        <v>1710</v>
      </c>
      <c r="L1139" s="471"/>
      <c r="M1139" s="116">
        <v>0</v>
      </c>
    </row>
    <row r="1140" spans="2:13">
      <c r="B1140" s="70" t="s">
        <v>1685</v>
      </c>
      <c r="C1140" s="95" t="s">
        <v>955</v>
      </c>
      <c r="D1140" s="101">
        <v>75</v>
      </c>
      <c r="E1140" s="204" t="s">
        <v>1685</v>
      </c>
      <c r="F1140" s="95" t="s">
        <v>1724</v>
      </c>
      <c r="G1140" s="101">
        <v>0</v>
      </c>
      <c r="H1140" s="204" t="s">
        <v>1701</v>
      </c>
      <c r="I1140" s="95">
        <v>100</v>
      </c>
      <c r="J1140" s="101">
        <v>20</v>
      </c>
      <c r="K1140" s="470" t="s">
        <v>1711</v>
      </c>
      <c r="L1140" s="471"/>
      <c r="M1140" s="116">
        <v>0</v>
      </c>
    </row>
    <row r="1141" spans="2:13">
      <c r="B1141" s="70" t="s">
        <v>1686</v>
      </c>
      <c r="C1141" s="105" t="s">
        <v>871</v>
      </c>
      <c r="D1141" s="101">
        <v>150</v>
      </c>
      <c r="E1141" s="204" t="s">
        <v>1686</v>
      </c>
      <c r="F1141" s="103" t="s">
        <v>868</v>
      </c>
      <c r="G1141" s="101">
        <v>84</v>
      </c>
      <c r="H1141" s="204" t="s">
        <v>1687</v>
      </c>
      <c r="I1141" s="95">
        <v>85</v>
      </c>
      <c r="J1141" s="101">
        <v>0</v>
      </c>
      <c r="K1141" s="470" t="s">
        <v>1712</v>
      </c>
      <c r="L1141" s="471"/>
      <c r="M1141" s="116">
        <v>0</v>
      </c>
    </row>
    <row r="1142" spans="2:13">
      <c r="B1142" s="70" t="s">
        <v>1687</v>
      </c>
      <c r="C1142" s="95" t="s">
        <v>1724</v>
      </c>
      <c r="D1142" s="101">
        <v>0</v>
      </c>
      <c r="E1142" s="204" t="s">
        <v>1687</v>
      </c>
      <c r="F1142" s="95" t="s">
        <v>1724</v>
      </c>
      <c r="G1142" s="101">
        <v>0</v>
      </c>
      <c r="H1142" s="204" t="s">
        <v>1702</v>
      </c>
      <c r="I1142" s="109">
        <v>0</v>
      </c>
      <c r="J1142" s="115">
        <v>0</v>
      </c>
      <c r="K1142" s="96"/>
      <c r="L1142" s="109"/>
      <c r="M1142" s="110"/>
    </row>
    <row r="1143" spans="2:13">
      <c r="B1143" s="70" t="s">
        <v>1688</v>
      </c>
      <c r="C1143" s="103" t="s">
        <v>813</v>
      </c>
      <c r="D1143" s="101">
        <v>100</v>
      </c>
      <c r="E1143" s="204" t="s">
        <v>1688</v>
      </c>
      <c r="F1143" s="95" t="s">
        <v>1724</v>
      </c>
      <c r="G1143" s="101">
        <v>0</v>
      </c>
      <c r="H1143" s="472" t="s">
        <v>1714</v>
      </c>
      <c r="I1143" s="473"/>
      <c r="J1143" s="90" t="s">
        <v>1713</v>
      </c>
      <c r="K1143" s="106">
        <v>30</v>
      </c>
      <c r="L1143" s="91" t="s">
        <v>1707</v>
      </c>
      <c r="M1143" s="107">
        <v>165</v>
      </c>
    </row>
    <row r="1144" spans="2:13">
      <c r="B1144" s="70" t="s">
        <v>1689</v>
      </c>
      <c r="C1144" s="95" t="s">
        <v>1724</v>
      </c>
      <c r="D1144" s="101">
        <v>0</v>
      </c>
      <c r="E1144" s="204" t="s">
        <v>1689</v>
      </c>
      <c r="F1144" s="95" t="s">
        <v>1724</v>
      </c>
      <c r="G1144" s="101">
        <v>0</v>
      </c>
      <c r="H1144" s="205"/>
      <c r="I1144" s="205"/>
      <c r="J1144" s="205"/>
      <c r="K1144" s="205"/>
      <c r="L1144" s="205"/>
      <c r="M1144" s="74"/>
    </row>
    <row r="1145" spans="2:13">
      <c r="B1145" s="70" t="s">
        <v>1690</v>
      </c>
      <c r="C1145" s="95" t="s">
        <v>1724</v>
      </c>
      <c r="D1145" s="101">
        <v>0</v>
      </c>
      <c r="E1145" s="204" t="s">
        <v>1690</v>
      </c>
      <c r="F1145" s="95" t="s">
        <v>13</v>
      </c>
      <c r="G1145" s="101">
        <v>90</v>
      </c>
      <c r="H1145" s="205"/>
      <c r="I1145" s="205"/>
      <c r="J1145" s="205"/>
      <c r="K1145" s="205"/>
      <c r="L1145" s="205"/>
      <c r="M1145" s="74"/>
    </row>
    <row r="1146" spans="2:13">
      <c r="B1146" s="70" t="s">
        <v>1691</v>
      </c>
      <c r="C1146" s="95" t="s">
        <v>1724</v>
      </c>
      <c r="D1146" s="101">
        <v>0</v>
      </c>
      <c r="E1146" s="204" t="s">
        <v>1691</v>
      </c>
      <c r="F1146" s="105" t="s">
        <v>1197</v>
      </c>
      <c r="G1146" s="101">
        <v>75</v>
      </c>
      <c r="H1146" s="205"/>
      <c r="I1146" s="205"/>
      <c r="J1146" s="205"/>
      <c r="K1146" s="205"/>
      <c r="L1146" s="205"/>
      <c r="M1146" s="74"/>
    </row>
    <row r="1147" spans="2:13">
      <c r="B1147" s="70" t="s">
        <v>1692</v>
      </c>
      <c r="C1147" s="95" t="s">
        <v>1156</v>
      </c>
      <c r="D1147" s="101">
        <v>68</v>
      </c>
      <c r="E1147" s="204" t="s">
        <v>1692</v>
      </c>
      <c r="F1147" s="95" t="s">
        <v>1724</v>
      </c>
      <c r="G1147" s="101">
        <v>0</v>
      </c>
      <c r="H1147" s="205"/>
      <c r="I1147" s="205"/>
      <c r="J1147" s="205"/>
      <c r="K1147" s="205"/>
      <c r="L1147" s="205"/>
      <c r="M1147" s="74"/>
    </row>
    <row r="1148" spans="2:13">
      <c r="B1148" s="70" t="s">
        <v>1693</v>
      </c>
      <c r="C1148" s="95" t="s">
        <v>1724</v>
      </c>
      <c r="D1148" s="101">
        <v>0</v>
      </c>
      <c r="E1148" s="204" t="s">
        <v>1693</v>
      </c>
      <c r="F1148" s="95" t="s">
        <v>1724</v>
      </c>
      <c r="G1148" s="101">
        <v>0</v>
      </c>
      <c r="H1148" s="95" t="s">
        <v>1718</v>
      </c>
      <c r="I1148" s="205"/>
      <c r="J1148" s="94" t="s">
        <v>1719</v>
      </c>
      <c r="K1148" s="205"/>
      <c r="L1148" s="94" t="s">
        <v>1720</v>
      </c>
      <c r="M1148" s="74"/>
    </row>
    <row r="1149" spans="2:13">
      <c r="B1149" s="70" t="s">
        <v>1694</v>
      </c>
      <c r="C1149" s="95" t="s">
        <v>1724</v>
      </c>
      <c r="D1149" s="101">
        <v>0</v>
      </c>
      <c r="E1149" s="204" t="s">
        <v>1694</v>
      </c>
      <c r="F1149" s="95" t="s">
        <v>1724</v>
      </c>
      <c r="G1149" s="101">
        <v>0</v>
      </c>
      <c r="H1149" s="205"/>
      <c r="I1149" s="205"/>
      <c r="J1149" s="205"/>
      <c r="K1149" s="205"/>
      <c r="L1149" s="205"/>
      <c r="M1149" s="74"/>
    </row>
    <row r="1150" spans="2:13">
      <c r="B1150" s="70" t="s">
        <v>1679</v>
      </c>
      <c r="C1150" s="95" t="s">
        <v>865</v>
      </c>
      <c r="D1150" s="101">
        <v>66</v>
      </c>
      <c r="E1150" s="204" t="s">
        <v>1679</v>
      </c>
      <c r="F1150" s="95" t="s">
        <v>1724</v>
      </c>
      <c r="G1150" s="101">
        <v>0</v>
      </c>
      <c r="H1150" s="205"/>
      <c r="I1150" s="205"/>
      <c r="J1150" s="205"/>
      <c r="K1150" s="205"/>
      <c r="L1150" s="205"/>
      <c r="M1150" s="74"/>
    </row>
    <row r="1151" spans="2:13">
      <c r="B1151" s="70" t="s">
        <v>1695</v>
      </c>
      <c r="C1151" s="95" t="s">
        <v>966</v>
      </c>
      <c r="D1151" s="101">
        <v>75</v>
      </c>
      <c r="E1151" s="204" t="s">
        <v>1695</v>
      </c>
      <c r="F1151" s="95" t="s">
        <v>1724</v>
      </c>
      <c r="G1151" s="101">
        <v>0</v>
      </c>
      <c r="H1151" s="205"/>
      <c r="I1151" s="205"/>
      <c r="J1151" s="205"/>
      <c r="K1151" s="205"/>
      <c r="L1151" s="205"/>
      <c r="M1151" s="74"/>
    </row>
    <row r="1152" spans="2:13" ht="15.75" thickBot="1">
      <c r="B1152" s="111" t="s">
        <v>1731</v>
      </c>
      <c r="C1152" s="102"/>
      <c r="D1152" s="117">
        <v>89</v>
      </c>
      <c r="E1152" s="112" t="s">
        <v>1732</v>
      </c>
      <c r="F1152" s="102"/>
      <c r="G1152" s="117">
        <v>82</v>
      </c>
      <c r="H1152" s="92"/>
      <c r="I1152" s="92"/>
      <c r="J1152" s="92"/>
      <c r="K1152" s="92"/>
      <c r="L1152" s="92"/>
      <c r="M1152" s="93"/>
    </row>
    <row r="1153" spans="2:13" ht="15.75" thickTop="1">
      <c r="B1153" s="113"/>
      <c r="C1153" s="114"/>
      <c r="D1153" s="151"/>
      <c r="E1153" s="113"/>
      <c r="F1153" s="114"/>
      <c r="G1153" s="151"/>
      <c r="H1153" s="67"/>
      <c r="I1153" s="67"/>
      <c r="J1153" s="67"/>
      <c r="K1153" s="67"/>
      <c r="L1153" s="67"/>
      <c r="M1153" s="67"/>
    </row>
    <row r="1154" spans="2:13">
      <c r="B1154" s="113"/>
      <c r="C1154" s="114"/>
      <c r="D1154" s="151"/>
      <c r="E1154" s="113"/>
      <c r="F1154" s="114"/>
      <c r="G1154" s="151"/>
      <c r="H1154" s="67"/>
      <c r="I1154" s="67"/>
      <c r="J1154" s="67"/>
      <c r="K1154" s="67"/>
      <c r="L1154" s="67"/>
      <c r="M1154" s="67"/>
    </row>
    <row r="1155" spans="2:13" ht="15.75" thickBot="1">
      <c r="B1155" s="113"/>
      <c r="C1155" s="114"/>
      <c r="D1155" s="151"/>
      <c r="E1155" s="113"/>
      <c r="F1155" s="114"/>
      <c r="G1155" s="151"/>
      <c r="H1155" s="67"/>
      <c r="I1155" s="67"/>
      <c r="J1155" s="67"/>
      <c r="K1155" s="67"/>
      <c r="L1155" s="67"/>
      <c r="M1155" s="67"/>
    </row>
    <row r="1156" spans="2:13" ht="16.5" thickTop="1" thickBot="1">
      <c r="B1156" s="457" t="s">
        <v>1794</v>
      </c>
      <c r="C1156" s="458"/>
      <c r="D1156" s="459" t="s">
        <v>1660</v>
      </c>
      <c r="E1156" s="460"/>
      <c r="F1156" s="460"/>
      <c r="G1156" s="460"/>
      <c r="H1156" s="460"/>
      <c r="I1156" s="461"/>
      <c r="J1156" s="199"/>
      <c r="K1156" s="68"/>
      <c r="L1156" s="68"/>
      <c r="M1156" s="69"/>
    </row>
    <row r="1157" spans="2:13" ht="15.75" thickTop="1">
      <c r="B1157" s="75" t="s">
        <v>1669</v>
      </c>
      <c r="C1157" s="179">
        <v>20</v>
      </c>
      <c r="D1157" s="178" t="s">
        <v>1654</v>
      </c>
      <c r="E1157" s="179" t="s">
        <v>1655</v>
      </c>
      <c r="F1157" s="179" t="s">
        <v>1656</v>
      </c>
      <c r="G1157" s="179" t="s">
        <v>1658</v>
      </c>
      <c r="H1157" s="179" t="s">
        <v>1657</v>
      </c>
      <c r="I1157" s="180" t="s">
        <v>1659</v>
      </c>
      <c r="J1157" s="200"/>
      <c r="K1157" s="177"/>
      <c r="L1157" s="177"/>
      <c r="M1157" s="74"/>
    </row>
    <row r="1158" spans="2:13">
      <c r="B1158" s="75" t="s">
        <v>1762</v>
      </c>
      <c r="C1158" s="95" t="s">
        <v>1747</v>
      </c>
      <c r="D1158" s="96">
        <v>84</v>
      </c>
      <c r="E1158" s="97">
        <v>86</v>
      </c>
      <c r="F1158" s="97">
        <v>88</v>
      </c>
      <c r="G1158" s="97">
        <v>111</v>
      </c>
      <c r="H1158" s="97">
        <v>101</v>
      </c>
      <c r="I1158" s="98">
        <v>60</v>
      </c>
      <c r="J1158" s="200"/>
      <c r="K1158" s="177"/>
      <c r="L1158" s="177"/>
      <c r="M1158" s="74"/>
    </row>
    <row r="1159" spans="2:13">
      <c r="B1159" s="75" t="s">
        <v>1667</v>
      </c>
      <c r="C1159" s="95" t="s">
        <v>16</v>
      </c>
      <c r="D1159" s="462" t="s">
        <v>1671</v>
      </c>
      <c r="E1159" s="463"/>
      <c r="F1159" s="463"/>
      <c r="G1159" s="463"/>
      <c r="H1159" s="463"/>
      <c r="I1159" s="464"/>
      <c r="J1159" s="200"/>
      <c r="K1159" s="177"/>
      <c r="L1159" s="177"/>
      <c r="M1159" s="74"/>
    </row>
    <row r="1160" spans="2:13">
      <c r="B1160" s="75" t="s">
        <v>1668</v>
      </c>
      <c r="C1160" s="95" t="s">
        <v>15</v>
      </c>
      <c r="D1160" s="465" t="s">
        <v>1663</v>
      </c>
      <c r="E1160" s="466"/>
      <c r="F1160" s="466"/>
      <c r="G1160" s="466" t="s">
        <v>1664</v>
      </c>
      <c r="H1160" s="466"/>
      <c r="I1160" s="467"/>
      <c r="J1160" s="200"/>
      <c r="K1160" s="177"/>
      <c r="L1160" s="177"/>
      <c r="M1160" s="74"/>
    </row>
    <row r="1161" spans="2:13">
      <c r="B1161" s="75" t="s">
        <v>1672</v>
      </c>
      <c r="C1161" s="95" t="s">
        <v>1626</v>
      </c>
      <c r="D1161" s="72" t="s">
        <v>1665</v>
      </c>
      <c r="E1161" s="177" t="s">
        <v>1353</v>
      </c>
      <c r="F1161" s="177"/>
      <c r="G1161" s="73" t="s">
        <v>1665</v>
      </c>
      <c r="H1161" s="177" t="s">
        <v>1249</v>
      </c>
      <c r="I1161" s="79"/>
      <c r="J1161" s="201"/>
      <c r="K1161" s="177"/>
      <c r="L1161" s="177"/>
      <c r="M1161" s="74"/>
    </row>
    <row r="1162" spans="2:13">
      <c r="B1162" s="75" t="s">
        <v>1661</v>
      </c>
      <c r="C1162" s="95">
        <v>518.17999999999995</v>
      </c>
      <c r="D1162" s="80" t="s">
        <v>1666</v>
      </c>
      <c r="E1162" s="99">
        <v>80</v>
      </c>
      <c r="F1162" s="77"/>
      <c r="G1162" s="81" t="s">
        <v>1666</v>
      </c>
      <c r="H1162" s="99">
        <v>63</v>
      </c>
      <c r="I1162" s="78"/>
      <c r="J1162" s="177"/>
      <c r="K1162" s="177"/>
      <c r="L1162" s="177"/>
      <c r="M1162" s="74"/>
    </row>
    <row r="1163" spans="2:13">
      <c r="B1163" s="75" t="s">
        <v>1662</v>
      </c>
      <c r="C1163" s="119">
        <v>1006.94</v>
      </c>
      <c r="D1163" s="462" t="s">
        <v>1670</v>
      </c>
      <c r="E1163" s="463"/>
      <c r="F1163" s="463"/>
      <c r="G1163" s="463"/>
      <c r="H1163" s="463"/>
      <c r="I1163" s="464"/>
      <c r="J1163" s="177"/>
      <c r="K1163" s="177"/>
      <c r="L1163" s="177"/>
      <c r="M1163" s="74"/>
    </row>
    <row r="1164" spans="2:13">
      <c r="B1164" s="75" t="s">
        <v>1730</v>
      </c>
      <c r="C1164" s="95">
        <v>432.13</v>
      </c>
      <c r="D1164" s="465" t="s">
        <v>1663</v>
      </c>
      <c r="E1164" s="466"/>
      <c r="F1164" s="466"/>
      <c r="G1164" s="466" t="s">
        <v>1664</v>
      </c>
      <c r="H1164" s="466"/>
      <c r="I1164" s="467"/>
      <c r="J1164" s="177"/>
      <c r="K1164" s="177"/>
      <c r="L1164" s="177"/>
      <c r="M1164" s="74"/>
    </row>
    <row r="1165" spans="2:13">
      <c r="B1165" s="75" t="s">
        <v>1715</v>
      </c>
      <c r="C1165" s="95">
        <v>1.29</v>
      </c>
      <c r="D1165" s="72" t="s">
        <v>1665</v>
      </c>
      <c r="E1165" s="177" t="s">
        <v>1273</v>
      </c>
      <c r="F1165" s="177"/>
      <c r="G1165" s="73" t="s">
        <v>1665</v>
      </c>
      <c r="H1165" s="177" t="s">
        <v>862</v>
      </c>
      <c r="I1165" s="79"/>
      <c r="J1165" s="177"/>
      <c r="K1165" s="177"/>
      <c r="L1165" s="177"/>
      <c r="M1165" s="74"/>
    </row>
    <row r="1166" spans="2:13">
      <c r="B1166" s="75" t="s">
        <v>1716</v>
      </c>
      <c r="C1166" s="95">
        <v>0.92</v>
      </c>
      <c r="D1166" s="72" t="s">
        <v>1666</v>
      </c>
      <c r="E1166" s="99">
        <v>95</v>
      </c>
      <c r="F1166" s="77"/>
      <c r="G1166" s="81" t="s">
        <v>1666</v>
      </c>
      <c r="H1166" s="100">
        <v>80</v>
      </c>
      <c r="I1166" s="79"/>
      <c r="J1166" s="177"/>
      <c r="K1166" s="177"/>
      <c r="L1166" s="177"/>
      <c r="M1166" s="74"/>
    </row>
    <row r="1167" spans="2:13">
      <c r="B1167" s="468" t="s">
        <v>1673</v>
      </c>
      <c r="C1167" s="463"/>
      <c r="D1167" s="464"/>
      <c r="E1167" s="462" t="s">
        <v>1674</v>
      </c>
      <c r="F1167" s="463"/>
      <c r="G1167" s="464"/>
      <c r="H1167" s="462" t="s">
        <v>1675</v>
      </c>
      <c r="I1167" s="463"/>
      <c r="J1167" s="464"/>
      <c r="K1167" s="462" t="s">
        <v>1703</v>
      </c>
      <c r="L1167" s="463"/>
      <c r="M1167" s="469"/>
    </row>
    <row r="1168" spans="2:13">
      <c r="B1168" s="82" t="s">
        <v>1676</v>
      </c>
      <c r="C1168" s="179" t="s">
        <v>1677</v>
      </c>
      <c r="D1168" s="180" t="s">
        <v>1678</v>
      </c>
      <c r="E1168" s="178" t="s">
        <v>1676</v>
      </c>
      <c r="F1168" s="179" t="s">
        <v>1677</v>
      </c>
      <c r="G1168" s="180" t="s">
        <v>1678</v>
      </c>
      <c r="H1168" s="178" t="s">
        <v>1696</v>
      </c>
      <c r="I1168" s="179" t="s">
        <v>1733</v>
      </c>
      <c r="J1168" s="180" t="s">
        <v>1734</v>
      </c>
      <c r="K1168" s="178" t="s">
        <v>1704</v>
      </c>
      <c r="L1168" s="179"/>
      <c r="M1168" s="86" t="s">
        <v>1705</v>
      </c>
    </row>
    <row r="1169" spans="2:13">
      <c r="B1169" s="70" t="s">
        <v>1680</v>
      </c>
      <c r="C1169" s="95" t="s">
        <v>1146</v>
      </c>
      <c r="D1169" s="101">
        <v>102</v>
      </c>
      <c r="E1169" s="176" t="s">
        <v>1680</v>
      </c>
      <c r="F1169" s="103" t="s">
        <v>946</v>
      </c>
      <c r="G1169" s="101">
        <v>68</v>
      </c>
      <c r="H1169" s="176" t="s">
        <v>1697</v>
      </c>
      <c r="I1169" s="95">
        <v>0</v>
      </c>
      <c r="J1169" s="101">
        <v>0</v>
      </c>
      <c r="K1169" s="176" t="s">
        <v>1706</v>
      </c>
      <c r="L1169" s="177"/>
      <c r="M1169" s="116">
        <v>0</v>
      </c>
    </row>
    <row r="1170" spans="2:13">
      <c r="B1170" s="70" t="s">
        <v>1681</v>
      </c>
      <c r="C1170" s="95" t="s">
        <v>1724</v>
      </c>
      <c r="D1170" s="101">
        <v>0</v>
      </c>
      <c r="E1170" s="176" t="s">
        <v>1681</v>
      </c>
      <c r="F1170" s="95" t="s">
        <v>1724</v>
      </c>
      <c r="G1170" s="101">
        <v>0</v>
      </c>
      <c r="H1170" s="176" t="s">
        <v>1698</v>
      </c>
      <c r="I1170" s="95">
        <v>90</v>
      </c>
      <c r="J1170" s="101">
        <v>10</v>
      </c>
      <c r="K1170" s="176" t="s">
        <v>1737</v>
      </c>
      <c r="L1170" s="177"/>
      <c r="M1170" s="116">
        <v>6</v>
      </c>
    </row>
    <row r="1171" spans="2:13">
      <c r="B1171" s="70" t="s">
        <v>1682</v>
      </c>
      <c r="C1171" s="95" t="s">
        <v>1725</v>
      </c>
      <c r="D1171" s="101" t="s">
        <v>1725</v>
      </c>
      <c r="E1171" s="176" t="s">
        <v>1682</v>
      </c>
      <c r="F1171" s="95" t="s">
        <v>1725</v>
      </c>
      <c r="G1171" s="101" t="s">
        <v>1725</v>
      </c>
      <c r="H1171" s="176" t="s">
        <v>1699</v>
      </c>
      <c r="I1171" s="95">
        <v>0</v>
      </c>
      <c r="J1171" s="101">
        <v>50</v>
      </c>
      <c r="K1171" s="76" t="s">
        <v>1708</v>
      </c>
      <c r="L1171" s="77"/>
      <c r="M1171" s="110">
        <v>0</v>
      </c>
    </row>
    <row r="1172" spans="2:13">
      <c r="B1172" s="70" t="s">
        <v>1683</v>
      </c>
      <c r="C1172" s="95" t="s">
        <v>1724</v>
      </c>
      <c r="D1172" s="101">
        <v>0</v>
      </c>
      <c r="E1172" s="176" t="s">
        <v>1683</v>
      </c>
      <c r="F1172" s="95" t="s">
        <v>1724</v>
      </c>
      <c r="G1172" s="101">
        <v>0</v>
      </c>
      <c r="H1172" s="176" t="s">
        <v>1700</v>
      </c>
      <c r="I1172" s="95">
        <v>0</v>
      </c>
      <c r="J1172" s="101">
        <v>10</v>
      </c>
      <c r="K1172" s="462" t="s">
        <v>1709</v>
      </c>
      <c r="L1172" s="463"/>
      <c r="M1172" s="469"/>
    </row>
    <row r="1173" spans="2:13">
      <c r="B1173" s="70" t="s">
        <v>1684</v>
      </c>
      <c r="C1173" s="95" t="s">
        <v>1724</v>
      </c>
      <c r="D1173" s="101">
        <v>0</v>
      </c>
      <c r="E1173" s="176" t="s">
        <v>1684</v>
      </c>
      <c r="F1173" s="95" t="s">
        <v>891</v>
      </c>
      <c r="G1173" s="101">
        <v>80</v>
      </c>
      <c r="H1173" s="177" t="s">
        <v>1726</v>
      </c>
      <c r="I1173" s="95">
        <v>50</v>
      </c>
      <c r="J1173" s="101">
        <v>0</v>
      </c>
      <c r="K1173" s="470" t="s">
        <v>1710</v>
      </c>
      <c r="L1173" s="471"/>
      <c r="M1173" s="116">
        <v>0</v>
      </c>
    </row>
    <row r="1174" spans="2:13">
      <c r="B1174" s="70" t="s">
        <v>1685</v>
      </c>
      <c r="C1174" s="95" t="s">
        <v>665</v>
      </c>
      <c r="D1174" s="101">
        <v>90</v>
      </c>
      <c r="E1174" s="176" t="s">
        <v>1685</v>
      </c>
      <c r="F1174" s="95" t="s">
        <v>952</v>
      </c>
      <c r="G1174" s="101">
        <v>95</v>
      </c>
      <c r="H1174" s="176" t="s">
        <v>1701</v>
      </c>
      <c r="I1174" s="95">
        <v>0</v>
      </c>
      <c r="J1174" s="101">
        <v>0</v>
      </c>
      <c r="K1174" s="470" t="s">
        <v>1711</v>
      </c>
      <c r="L1174" s="471"/>
      <c r="M1174" s="116">
        <v>0</v>
      </c>
    </row>
    <row r="1175" spans="2:13">
      <c r="B1175" s="70" t="s">
        <v>1686</v>
      </c>
      <c r="C1175" s="103" t="s">
        <v>699</v>
      </c>
      <c r="D1175" s="101">
        <v>75</v>
      </c>
      <c r="E1175" s="176" t="s">
        <v>1686</v>
      </c>
      <c r="F1175" s="95" t="s">
        <v>1724</v>
      </c>
      <c r="G1175" s="101">
        <v>0</v>
      </c>
      <c r="H1175" s="176" t="s">
        <v>1687</v>
      </c>
      <c r="I1175" s="95">
        <v>85</v>
      </c>
      <c r="J1175" s="101">
        <v>0</v>
      </c>
      <c r="K1175" s="470" t="s">
        <v>1712</v>
      </c>
      <c r="L1175" s="471"/>
      <c r="M1175" s="116">
        <v>100</v>
      </c>
    </row>
    <row r="1176" spans="2:13">
      <c r="B1176" s="70" t="s">
        <v>1687</v>
      </c>
      <c r="C1176" s="95" t="s">
        <v>1724</v>
      </c>
      <c r="D1176" s="101">
        <v>0</v>
      </c>
      <c r="E1176" s="176" t="s">
        <v>1687</v>
      </c>
      <c r="F1176" s="95" t="s">
        <v>1724</v>
      </c>
      <c r="G1176" s="101">
        <v>0</v>
      </c>
      <c r="H1176" s="176" t="s">
        <v>1702</v>
      </c>
      <c r="I1176" s="109">
        <v>50</v>
      </c>
      <c r="J1176" s="115">
        <v>0</v>
      </c>
      <c r="K1176" s="96"/>
      <c r="L1176" s="109"/>
      <c r="M1176" s="110"/>
    </row>
    <row r="1177" spans="2:13">
      <c r="B1177" s="70" t="s">
        <v>1688</v>
      </c>
      <c r="C1177" s="103" t="s">
        <v>813</v>
      </c>
      <c r="D1177" s="101">
        <v>100</v>
      </c>
      <c r="E1177" s="176" t="s">
        <v>1688</v>
      </c>
      <c r="F1177" s="95" t="s">
        <v>1724</v>
      </c>
      <c r="G1177" s="101">
        <v>0</v>
      </c>
      <c r="H1177" s="472" t="s">
        <v>1714</v>
      </c>
      <c r="I1177" s="473"/>
      <c r="J1177" s="90" t="s">
        <v>1713</v>
      </c>
      <c r="K1177" s="106">
        <v>30</v>
      </c>
      <c r="L1177" s="91" t="s">
        <v>1707</v>
      </c>
      <c r="M1177" s="107">
        <v>115</v>
      </c>
    </row>
    <row r="1178" spans="2:13">
      <c r="B1178" s="70" t="s">
        <v>1689</v>
      </c>
      <c r="C1178" s="95" t="s">
        <v>810</v>
      </c>
      <c r="D1178" s="101">
        <v>80</v>
      </c>
      <c r="E1178" s="176" t="s">
        <v>1689</v>
      </c>
      <c r="F1178" s="95" t="s">
        <v>1724</v>
      </c>
      <c r="G1178" s="101">
        <v>0</v>
      </c>
      <c r="H1178" s="177"/>
      <c r="I1178" s="177"/>
      <c r="J1178" s="177"/>
      <c r="K1178" s="177"/>
      <c r="L1178" s="177"/>
      <c r="M1178" s="74"/>
    </row>
    <row r="1179" spans="2:13">
      <c r="B1179" s="70" t="s">
        <v>1690</v>
      </c>
      <c r="C1179" s="95" t="s">
        <v>1724</v>
      </c>
      <c r="D1179" s="101">
        <v>0</v>
      </c>
      <c r="E1179" s="176" t="s">
        <v>1690</v>
      </c>
      <c r="F1179" s="95" t="s">
        <v>1724</v>
      </c>
      <c r="G1179" s="101">
        <v>0</v>
      </c>
      <c r="H1179" s="177"/>
      <c r="I1179" s="177"/>
      <c r="J1179" s="177"/>
      <c r="K1179" s="177"/>
      <c r="L1179" s="177"/>
      <c r="M1179" s="74"/>
    </row>
    <row r="1180" spans="2:13">
      <c r="B1180" s="70" t="s">
        <v>1691</v>
      </c>
      <c r="C1180" s="103" t="s">
        <v>881</v>
      </c>
      <c r="D1180" s="101">
        <v>51</v>
      </c>
      <c r="E1180" s="176" t="s">
        <v>1691</v>
      </c>
      <c r="F1180" s="105" t="s">
        <v>1197</v>
      </c>
      <c r="G1180" s="101">
        <v>75</v>
      </c>
      <c r="H1180" s="177"/>
      <c r="I1180" s="177"/>
      <c r="J1180" s="177"/>
      <c r="K1180" s="177"/>
      <c r="L1180" s="177"/>
      <c r="M1180" s="74"/>
    </row>
    <row r="1181" spans="2:13">
      <c r="B1181" s="70" t="s">
        <v>1692</v>
      </c>
      <c r="C1181" s="95" t="s">
        <v>1156</v>
      </c>
      <c r="D1181" s="101">
        <v>68</v>
      </c>
      <c r="E1181" s="176" t="s">
        <v>1692</v>
      </c>
      <c r="F1181" s="95" t="s">
        <v>1724</v>
      </c>
      <c r="G1181" s="101">
        <v>0</v>
      </c>
      <c r="H1181" s="177"/>
      <c r="I1181" s="177"/>
      <c r="J1181" s="177"/>
      <c r="K1181" s="177"/>
      <c r="L1181" s="177"/>
      <c r="M1181" s="74"/>
    </row>
    <row r="1182" spans="2:13">
      <c r="B1182" s="70" t="s">
        <v>1693</v>
      </c>
      <c r="C1182" s="105" t="s">
        <v>1189</v>
      </c>
      <c r="D1182" s="101">
        <v>70</v>
      </c>
      <c r="E1182" s="176" t="s">
        <v>1693</v>
      </c>
      <c r="F1182" s="95" t="s">
        <v>1724</v>
      </c>
      <c r="G1182" s="101">
        <v>0</v>
      </c>
      <c r="H1182" s="95" t="s">
        <v>1718</v>
      </c>
      <c r="I1182" s="177"/>
      <c r="J1182" s="94" t="s">
        <v>1719</v>
      </c>
      <c r="K1182" s="177"/>
      <c r="L1182" s="94" t="s">
        <v>1720</v>
      </c>
      <c r="M1182" s="74"/>
    </row>
    <row r="1183" spans="2:13">
      <c r="B1183" s="70" t="s">
        <v>1694</v>
      </c>
      <c r="C1183" s="95" t="s">
        <v>1724</v>
      </c>
      <c r="D1183" s="101">
        <v>0</v>
      </c>
      <c r="E1183" s="176" t="s">
        <v>1694</v>
      </c>
      <c r="F1183" s="95" t="s">
        <v>1724</v>
      </c>
      <c r="G1183" s="101">
        <v>0</v>
      </c>
      <c r="H1183" s="177"/>
      <c r="I1183" s="177"/>
      <c r="J1183" s="177"/>
      <c r="K1183" s="177"/>
      <c r="L1183" s="177"/>
      <c r="M1183" s="74"/>
    </row>
    <row r="1184" spans="2:13">
      <c r="B1184" s="70" t="s">
        <v>1679</v>
      </c>
      <c r="C1184" s="95" t="s">
        <v>865</v>
      </c>
      <c r="D1184" s="101">
        <v>66</v>
      </c>
      <c r="E1184" s="176" t="s">
        <v>1679</v>
      </c>
      <c r="F1184" s="95" t="s">
        <v>1724</v>
      </c>
      <c r="G1184" s="101">
        <v>0</v>
      </c>
      <c r="H1184" s="177"/>
      <c r="I1184" s="177"/>
      <c r="J1184" s="177"/>
      <c r="K1184" s="177"/>
      <c r="L1184" s="177"/>
      <c r="M1184" s="74"/>
    </row>
    <row r="1185" spans="2:13">
      <c r="B1185" s="70" t="s">
        <v>1695</v>
      </c>
      <c r="C1185" s="95" t="s">
        <v>1725</v>
      </c>
      <c r="D1185" s="101" t="s">
        <v>1725</v>
      </c>
      <c r="E1185" s="176" t="s">
        <v>1695</v>
      </c>
      <c r="F1185" s="95" t="s">
        <v>1725</v>
      </c>
      <c r="G1185" s="101" t="s">
        <v>1725</v>
      </c>
      <c r="H1185" s="177"/>
      <c r="I1185" s="177"/>
      <c r="J1185" s="177"/>
      <c r="K1185" s="177"/>
      <c r="L1185" s="177"/>
      <c r="M1185" s="74"/>
    </row>
    <row r="1186" spans="2:13" ht="15.75" thickBot="1">
      <c r="B1186" s="111" t="s">
        <v>1731</v>
      </c>
      <c r="C1186" s="102"/>
      <c r="D1186" s="117">
        <v>78</v>
      </c>
      <c r="E1186" s="112" t="s">
        <v>1732</v>
      </c>
      <c r="F1186" s="102"/>
      <c r="G1186" s="117">
        <v>80</v>
      </c>
      <c r="H1186" s="92"/>
      <c r="I1186" s="92"/>
      <c r="J1186" s="92"/>
      <c r="K1186" s="92"/>
      <c r="L1186" s="92"/>
      <c r="M1186" s="93"/>
    </row>
    <row r="1187" spans="2:13" ht="15.75" thickTop="1">
      <c r="B1187" s="113"/>
      <c r="C1187" s="114"/>
      <c r="D1187" s="151"/>
      <c r="E1187" s="113"/>
      <c r="F1187" s="114"/>
      <c r="G1187" s="151"/>
      <c r="H1187" s="67"/>
      <c r="I1187" s="67"/>
      <c r="J1187" s="67"/>
      <c r="K1187" s="67"/>
      <c r="L1187" s="67"/>
      <c r="M1187" s="67"/>
    </row>
    <row r="1188" spans="2:13">
      <c r="B1188" s="113"/>
      <c r="C1188" s="114"/>
      <c r="D1188" s="151"/>
      <c r="E1188" s="113"/>
      <c r="F1188" s="114"/>
      <c r="G1188" s="151"/>
      <c r="H1188" s="67"/>
      <c r="I1188" s="67"/>
      <c r="J1188" s="67"/>
      <c r="K1188" s="67"/>
      <c r="L1188" s="67"/>
      <c r="M1188" s="67"/>
    </row>
    <row r="1189" spans="2:13" ht="15.75" thickBot="1">
      <c r="B1189" s="113"/>
      <c r="C1189" s="114"/>
      <c r="D1189" s="151"/>
      <c r="E1189" s="113"/>
      <c r="F1189" s="114"/>
      <c r="G1189" s="151"/>
      <c r="H1189" s="67"/>
      <c r="I1189" s="67"/>
      <c r="J1189" s="67"/>
      <c r="K1189" s="67"/>
      <c r="L1189" s="67"/>
      <c r="M1189" s="67"/>
    </row>
    <row r="1190" spans="2:13" ht="16.5" thickTop="1" thickBot="1">
      <c r="B1190" s="457" t="s">
        <v>1886</v>
      </c>
      <c r="C1190" s="458"/>
      <c r="D1190" s="459" t="s">
        <v>1660</v>
      </c>
      <c r="E1190" s="460"/>
      <c r="F1190" s="460"/>
      <c r="G1190" s="460"/>
      <c r="H1190" s="460"/>
      <c r="I1190" s="461"/>
      <c r="J1190" s="199"/>
      <c r="K1190" s="68"/>
      <c r="L1190" s="68"/>
      <c r="M1190" s="69"/>
    </row>
    <row r="1191" spans="2:13" ht="15.75" thickTop="1">
      <c r="B1191" s="75" t="s">
        <v>1669</v>
      </c>
      <c r="C1191" s="351">
        <v>10</v>
      </c>
      <c r="D1191" s="350" t="s">
        <v>1654</v>
      </c>
      <c r="E1191" s="351" t="s">
        <v>1655</v>
      </c>
      <c r="F1191" s="351" t="s">
        <v>1656</v>
      </c>
      <c r="G1191" s="351" t="s">
        <v>1658</v>
      </c>
      <c r="H1191" s="351" t="s">
        <v>1657</v>
      </c>
      <c r="I1191" s="352" t="s">
        <v>1659</v>
      </c>
      <c r="J1191" s="200"/>
      <c r="K1191" s="354"/>
      <c r="L1191" s="354"/>
      <c r="M1191" s="74"/>
    </row>
    <row r="1192" spans="2:13">
      <c r="B1192" s="75" t="s">
        <v>1762</v>
      </c>
      <c r="C1192" s="95" t="s">
        <v>1767</v>
      </c>
      <c r="D1192" s="96">
        <v>85</v>
      </c>
      <c r="E1192" s="97">
        <v>105</v>
      </c>
      <c r="F1192" s="97">
        <v>100</v>
      </c>
      <c r="G1192" s="97">
        <v>79</v>
      </c>
      <c r="H1192" s="97">
        <v>83</v>
      </c>
      <c r="I1192" s="98">
        <v>78</v>
      </c>
      <c r="J1192" s="200"/>
      <c r="K1192" s="354"/>
      <c r="L1192" s="354"/>
      <c r="M1192" s="74"/>
    </row>
    <row r="1193" spans="2:13">
      <c r="B1193" s="75" t="s">
        <v>1667</v>
      </c>
      <c r="C1193" s="95" t="s">
        <v>16</v>
      </c>
      <c r="D1193" s="462" t="s">
        <v>1671</v>
      </c>
      <c r="E1193" s="463"/>
      <c r="F1193" s="463"/>
      <c r="G1193" s="463"/>
      <c r="H1193" s="463"/>
      <c r="I1193" s="464"/>
      <c r="J1193" s="200"/>
      <c r="K1193" s="354"/>
      <c r="L1193" s="354"/>
      <c r="M1193" s="74"/>
    </row>
    <row r="1194" spans="2:13">
      <c r="B1194" s="75" t="s">
        <v>1668</v>
      </c>
      <c r="C1194" s="95" t="s">
        <v>1725</v>
      </c>
      <c r="D1194" s="465" t="s">
        <v>1663</v>
      </c>
      <c r="E1194" s="466"/>
      <c r="F1194" s="466"/>
      <c r="G1194" s="466" t="s">
        <v>1664</v>
      </c>
      <c r="H1194" s="466"/>
      <c r="I1194" s="467"/>
      <c r="J1194" s="200"/>
      <c r="K1194" s="354"/>
      <c r="L1194" s="354"/>
      <c r="M1194" s="74"/>
    </row>
    <row r="1195" spans="2:13">
      <c r="B1195" s="75" t="s">
        <v>1672</v>
      </c>
      <c r="C1195" s="95" t="s">
        <v>1626</v>
      </c>
      <c r="D1195" s="72" t="s">
        <v>1665</v>
      </c>
      <c r="E1195" s="354" t="s">
        <v>646</v>
      </c>
      <c r="F1195" s="354"/>
      <c r="G1195" s="73" t="s">
        <v>1665</v>
      </c>
      <c r="H1195" s="354" t="s">
        <v>1725</v>
      </c>
      <c r="I1195" s="79"/>
      <c r="J1195" s="200"/>
      <c r="K1195" s="354"/>
      <c r="L1195" s="354"/>
      <c r="M1195" s="74"/>
    </row>
    <row r="1196" spans="2:13">
      <c r="B1196" s="75" t="s">
        <v>1661</v>
      </c>
      <c r="C1196" s="95">
        <v>417.44</v>
      </c>
      <c r="D1196" s="80" t="s">
        <v>1666</v>
      </c>
      <c r="E1196" s="99">
        <v>81</v>
      </c>
      <c r="F1196" s="77"/>
      <c r="G1196" s="81" t="s">
        <v>1666</v>
      </c>
      <c r="H1196" s="99" t="s">
        <v>1725</v>
      </c>
      <c r="I1196" s="78"/>
      <c r="J1196" s="200"/>
      <c r="K1196" s="354"/>
      <c r="L1196" s="354"/>
      <c r="M1196" s="74"/>
    </row>
    <row r="1197" spans="2:13">
      <c r="B1197" s="75" t="s">
        <v>1662</v>
      </c>
      <c r="C1197" s="95">
        <v>304.45999999999998</v>
      </c>
      <c r="D1197" s="462" t="s">
        <v>1670</v>
      </c>
      <c r="E1197" s="463"/>
      <c r="F1197" s="463"/>
      <c r="G1197" s="463"/>
      <c r="H1197" s="463"/>
      <c r="I1197" s="464"/>
      <c r="J1197" s="200"/>
      <c r="K1197" s="354"/>
      <c r="L1197" s="354"/>
      <c r="M1197" s="74"/>
    </row>
    <row r="1198" spans="2:13">
      <c r="B1198" s="75" t="s">
        <v>1730</v>
      </c>
      <c r="C1198" s="95">
        <v>265.05</v>
      </c>
      <c r="D1198" s="465" t="s">
        <v>1663</v>
      </c>
      <c r="E1198" s="466"/>
      <c r="F1198" s="466"/>
      <c r="G1198" s="466" t="s">
        <v>1664</v>
      </c>
      <c r="H1198" s="466"/>
      <c r="I1198" s="467"/>
      <c r="J1198" s="200"/>
      <c r="K1198" s="354"/>
      <c r="L1198" s="354"/>
      <c r="M1198" s="74"/>
    </row>
    <row r="1199" spans="2:13">
      <c r="B1199" s="75" t="s">
        <v>1715</v>
      </c>
      <c r="C1199" s="95">
        <v>1.31</v>
      </c>
      <c r="D1199" s="72" t="s">
        <v>1665</v>
      </c>
      <c r="E1199" s="354" t="s">
        <v>1273</v>
      </c>
      <c r="F1199" s="354"/>
      <c r="G1199" s="73" t="s">
        <v>1665</v>
      </c>
      <c r="H1199" s="354" t="s">
        <v>1725</v>
      </c>
      <c r="I1199" s="79"/>
      <c r="J1199" s="200"/>
      <c r="K1199" s="354"/>
      <c r="L1199" s="354"/>
      <c r="M1199" s="74"/>
    </row>
    <row r="1200" spans="2:13">
      <c r="B1200" s="75" t="s">
        <v>1716</v>
      </c>
      <c r="C1200" s="149">
        <v>1.2</v>
      </c>
      <c r="D1200" s="72" t="s">
        <v>1666</v>
      </c>
      <c r="E1200" s="99">
        <v>95</v>
      </c>
      <c r="F1200" s="77"/>
      <c r="G1200" s="81" t="s">
        <v>1666</v>
      </c>
      <c r="H1200" s="100" t="s">
        <v>1725</v>
      </c>
      <c r="I1200" s="79"/>
      <c r="J1200" s="200"/>
      <c r="K1200" s="354"/>
      <c r="L1200" s="354"/>
      <c r="M1200" s="74"/>
    </row>
    <row r="1201" spans="2:13">
      <c r="B1201" s="468" t="s">
        <v>1673</v>
      </c>
      <c r="C1201" s="463"/>
      <c r="D1201" s="464"/>
      <c r="E1201" s="462" t="s">
        <v>1674</v>
      </c>
      <c r="F1201" s="463"/>
      <c r="G1201" s="464"/>
      <c r="H1201" s="462" t="s">
        <v>1675</v>
      </c>
      <c r="I1201" s="463"/>
      <c r="J1201" s="464"/>
      <c r="K1201" s="462" t="s">
        <v>1703</v>
      </c>
      <c r="L1201" s="463"/>
      <c r="M1201" s="469"/>
    </row>
    <row r="1202" spans="2:13">
      <c r="B1202" s="82" t="s">
        <v>1676</v>
      </c>
      <c r="C1202" s="351" t="s">
        <v>1677</v>
      </c>
      <c r="D1202" s="352" t="s">
        <v>1678</v>
      </c>
      <c r="E1202" s="350" t="s">
        <v>1676</v>
      </c>
      <c r="F1202" s="351" t="s">
        <v>1677</v>
      </c>
      <c r="G1202" s="352" t="s">
        <v>1678</v>
      </c>
      <c r="H1202" s="350" t="s">
        <v>1696</v>
      </c>
      <c r="I1202" s="351" t="s">
        <v>1733</v>
      </c>
      <c r="J1202" s="352" t="s">
        <v>1734</v>
      </c>
      <c r="K1202" s="350" t="s">
        <v>1704</v>
      </c>
      <c r="L1202" s="351"/>
      <c r="M1202" s="86" t="s">
        <v>1705</v>
      </c>
    </row>
    <row r="1203" spans="2:13">
      <c r="B1203" s="70" t="s">
        <v>1680</v>
      </c>
      <c r="C1203" s="95" t="s">
        <v>1146</v>
      </c>
      <c r="D1203" s="101">
        <v>102</v>
      </c>
      <c r="E1203" s="353" t="s">
        <v>1680</v>
      </c>
      <c r="F1203" s="103" t="s">
        <v>946</v>
      </c>
      <c r="G1203" s="101">
        <v>68</v>
      </c>
      <c r="H1203" s="353" t="s">
        <v>1697</v>
      </c>
      <c r="I1203" s="95">
        <v>0</v>
      </c>
      <c r="J1203" s="101">
        <v>0</v>
      </c>
      <c r="K1203" s="353" t="s">
        <v>1706</v>
      </c>
      <c r="L1203" s="354"/>
      <c r="M1203" s="116">
        <v>0</v>
      </c>
    </row>
    <row r="1204" spans="2:13">
      <c r="B1204" s="70" t="s">
        <v>1681</v>
      </c>
      <c r="C1204" s="95" t="s">
        <v>1724</v>
      </c>
      <c r="D1204" s="101">
        <v>0</v>
      </c>
      <c r="E1204" s="353" t="s">
        <v>1681</v>
      </c>
      <c r="F1204" s="95" t="s">
        <v>1724</v>
      </c>
      <c r="G1204" s="101">
        <v>0</v>
      </c>
      <c r="H1204" s="353" t="s">
        <v>1698</v>
      </c>
      <c r="I1204" s="95">
        <v>90</v>
      </c>
      <c r="J1204" s="101">
        <v>-75</v>
      </c>
      <c r="K1204" s="353" t="s">
        <v>1737</v>
      </c>
      <c r="L1204" s="354"/>
      <c r="M1204" s="116">
        <v>0</v>
      </c>
    </row>
    <row r="1205" spans="2:13">
      <c r="B1205" s="70" t="s">
        <v>1682</v>
      </c>
      <c r="C1205" s="95" t="s">
        <v>1725</v>
      </c>
      <c r="D1205" s="101" t="s">
        <v>1725</v>
      </c>
      <c r="E1205" s="353" t="s">
        <v>1682</v>
      </c>
      <c r="F1205" s="95" t="s">
        <v>1725</v>
      </c>
      <c r="G1205" s="101" t="s">
        <v>1725</v>
      </c>
      <c r="H1205" s="353" t="s">
        <v>1699</v>
      </c>
      <c r="I1205" s="95">
        <v>0</v>
      </c>
      <c r="J1205" s="101">
        <v>30</v>
      </c>
      <c r="K1205" s="76" t="s">
        <v>1708</v>
      </c>
      <c r="L1205" s="77"/>
      <c r="M1205" s="110">
        <v>0</v>
      </c>
    </row>
    <row r="1206" spans="2:13">
      <c r="B1206" s="70" t="s">
        <v>1683</v>
      </c>
      <c r="C1206" s="95" t="s">
        <v>1724</v>
      </c>
      <c r="D1206" s="101">
        <v>0</v>
      </c>
      <c r="E1206" s="353" t="s">
        <v>1683</v>
      </c>
      <c r="F1206" s="95" t="s">
        <v>1724</v>
      </c>
      <c r="G1206" s="101">
        <v>0</v>
      </c>
      <c r="H1206" s="353" t="s">
        <v>1700</v>
      </c>
      <c r="I1206" s="95">
        <v>0</v>
      </c>
      <c r="J1206" s="101">
        <v>10</v>
      </c>
      <c r="K1206" s="462" t="s">
        <v>1709</v>
      </c>
      <c r="L1206" s="463"/>
      <c r="M1206" s="469"/>
    </row>
    <row r="1207" spans="2:13">
      <c r="B1207" s="70" t="s">
        <v>1684</v>
      </c>
      <c r="C1207" s="95" t="s">
        <v>1724</v>
      </c>
      <c r="D1207" s="101">
        <v>0</v>
      </c>
      <c r="E1207" s="353" t="s">
        <v>1684</v>
      </c>
      <c r="F1207" s="95" t="s">
        <v>1724</v>
      </c>
      <c r="G1207" s="101">
        <v>0</v>
      </c>
      <c r="H1207" s="354" t="s">
        <v>1726</v>
      </c>
      <c r="I1207" s="95">
        <v>50</v>
      </c>
      <c r="J1207" s="101">
        <v>0</v>
      </c>
      <c r="K1207" s="470" t="s">
        <v>1710</v>
      </c>
      <c r="L1207" s="471"/>
      <c r="M1207" s="116">
        <v>0</v>
      </c>
    </row>
    <row r="1208" spans="2:13">
      <c r="B1208" s="70" t="s">
        <v>1685</v>
      </c>
      <c r="C1208" s="95" t="s">
        <v>665</v>
      </c>
      <c r="D1208" s="101">
        <v>90</v>
      </c>
      <c r="E1208" s="353" t="s">
        <v>1685</v>
      </c>
      <c r="F1208" s="95" t="s">
        <v>952</v>
      </c>
      <c r="G1208" s="101">
        <v>95</v>
      </c>
      <c r="H1208" s="353" t="s">
        <v>1701</v>
      </c>
      <c r="I1208" s="95">
        <v>0</v>
      </c>
      <c r="J1208" s="101">
        <v>0</v>
      </c>
      <c r="K1208" s="470" t="s">
        <v>1711</v>
      </c>
      <c r="L1208" s="471"/>
      <c r="M1208" s="116">
        <v>0</v>
      </c>
    </row>
    <row r="1209" spans="2:13">
      <c r="B1209" s="70" t="s">
        <v>1686</v>
      </c>
      <c r="C1209" s="105" t="s">
        <v>871</v>
      </c>
      <c r="D1209" s="101">
        <v>150</v>
      </c>
      <c r="E1209" s="353" t="s">
        <v>1686</v>
      </c>
      <c r="F1209" s="103" t="s">
        <v>868</v>
      </c>
      <c r="G1209" s="101">
        <v>84</v>
      </c>
      <c r="H1209" s="353" t="s">
        <v>1687</v>
      </c>
      <c r="I1209" s="95">
        <v>85</v>
      </c>
      <c r="J1209" s="101">
        <v>0</v>
      </c>
      <c r="K1209" s="470" t="s">
        <v>1712</v>
      </c>
      <c r="L1209" s="471"/>
      <c r="M1209" s="116">
        <v>0</v>
      </c>
    </row>
    <row r="1210" spans="2:13">
      <c r="B1210" s="70" t="s">
        <v>1687</v>
      </c>
      <c r="C1210" s="95" t="s">
        <v>1724</v>
      </c>
      <c r="D1210" s="101">
        <v>0</v>
      </c>
      <c r="E1210" s="353" t="s">
        <v>1687</v>
      </c>
      <c r="F1210" s="95" t="s">
        <v>1724</v>
      </c>
      <c r="G1210" s="101">
        <v>0</v>
      </c>
      <c r="H1210" s="353" t="s">
        <v>1702</v>
      </c>
      <c r="I1210" s="109">
        <v>0</v>
      </c>
      <c r="J1210" s="115">
        <v>0</v>
      </c>
      <c r="K1210" s="96"/>
      <c r="L1210" s="109"/>
      <c r="M1210" s="110"/>
    </row>
    <row r="1211" spans="2:13">
      <c r="B1211" s="70" t="s">
        <v>1688</v>
      </c>
      <c r="C1211" s="103" t="s">
        <v>813</v>
      </c>
      <c r="D1211" s="101">
        <v>100</v>
      </c>
      <c r="E1211" s="353" t="s">
        <v>1688</v>
      </c>
      <c r="F1211" s="95" t="s">
        <v>1724</v>
      </c>
      <c r="G1211" s="101">
        <v>0</v>
      </c>
      <c r="H1211" s="472" t="s">
        <v>1714</v>
      </c>
      <c r="I1211" s="473"/>
      <c r="J1211" s="90" t="s">
        <v>1713</v>
      </c>
      <c r="K1211" s="106">
        <v>40</v>
      </c>
      <c r="L1211" s="91" t="s">
        <v>1707</v>
      </c>
      <c r="M1211" s="107">
        <v>135</v>
      </c>
    </row>
    <row r="1212" spans="2:13">
      <c r="B1212" s="70" t="s">
        <v>1689</v>
      </c>
      <c r="C1212" s="95" t="s">
        <v>629</v>
      </c>
      <c r="D1212" s="101">
        <v>60</v>
      </c>
      <c r="E1212" s="353" t="s">
        <v>1689</v>
      </c>
      <c r="F1212" s="95" t="s">
        <v>1724</v>
      </c>
      <c r="G1212" s="101">
        <v>0</v>
      </c>
      <c r="H1212" s="354"/>
      <c r="I1212" s="354"/>
      <c r="J1212" s="354"/>
      <c r="K1212" s="354"/>
      <c r="L1212" s="354"/>
      <c r="M1212" s="74"/>
    </row>
    <row r="1213" spans="2:13">
      <c r="B1213" s="70" t="s">
        <v>1690</v>
      </c>
      <c r="C1213" s="95" t="s">
        <v>1724</v>
      </c>
      <c r="D1213" s="101">
        <v>0</v>
      </c>
      <c r="E1213" s="353" t="s">
        <v>1690</v>
      </c>
      <c r="F1213" s="95" t="s">
        <v>1724</v>
      </c>
      <c r="G1213" s="101">
        <v>0</v>
      </c>
      <c r="H1213" s="354"/>
      <c r="I1213" s="354"/>
      <c r="J1213" s="354"/>
      <c r="K1213" s="354"/>
      <c r="L1213" s="354"/>
      <c r="M1213" s="74"/>
    </row>
    <row r="1214" spans="2:13">
      <c r="B1214" s="70" t="s">
        <v>1691</v>
      </c>
      <c r="C1214" s="103" t="s">
        <v>881</v>
      </c>
      <c r="D1214" s="101">
        <v>51</v>
      </c>
      <c r="E1214" s="353" t="s">
        <v>1691</v>
      </c>
      <c r="F1214" s="95" t="s">
        <v>1724</v>
      </c>
      <c r="G1214" s="101">
        <v>0</v>
      </c>
      <c r="H1214" s="354"/>
      <c r="I1214" s="354"/>
      <c r="J1214" s="354"/>
      <c r="K1214" s="354"/>
      <c r="L1214" s="354"/>
      <c r="M1214" s="74"/>
    </row>
    <row r="1215" spans="2:13">
      <c r="B1215" s="70" t="s">
        <v>1692</v>
      </c>
      <c r="C1215" s="95" t="s">
        <v>1156</v>
      </c>
      <c r="D1215" s="101">
        <v>68</v>
      </c>
      <c r="E1215" s="353" t="s">
        <v>1692</v>
      </c>
      <c r="F1215" s="118" t="s">
        <v>1857</v>
      </c>
      <c r="G1215" s="101">
        <v>60</v>
      </c>
      <c r="H1215" s="354"/>
      <c r="I1215" s="354"/>
      <c r="J1215" s="354"/>
      <c r="K1215" s="354"/>
      <c r="L1215" s="354"/>
      <c r="M1215" s="74"/>
    </row>
    <row r="1216" spans="2:13">
      <c r="B1216" s="70" t="s">
        <v>1693</v>
      </c>
      <c r="C1216" s="105" t="s">
        <v>1189</v>
      </c>
      <c r="D1216" s="101">
        <v>70</v>
      </c>
      <c r="E1216" s="353" t="s">
        <v>1693</v>
      </c>
      <c r="F1216" s="95" t="s">
        <v>1724</v>
      </c>
      <c r="G1216" s="101">
        <v>0</v>
      </c>
      <c r="H1216" s="95" t="s">
        <v>1718</v>
      </c>
      <c r="I1216" s="354"/>
      <c r="J1216" s="94" t="s">
        <v>1719</v>
      </c>
      <c r="K1216" s="354"/>
      <c r="L1216" s="94" t="s">
        <v>1720</v>
      </c>
      <c r="M1216" s="74"/>
    </row>
    <row r="1217" spans="2:13">
      <c r="B1217" s="70" t="s">
        <v>1694</v>
      </c>
      <c r="C1217" s="95" t="s">
        <v>1076</v>
      </c>
      <c r="D1217" s="101">
        <v>120</v>
      </c>
      <c r="E1217" s="353" t="s">
        <v>1694</v>
      </c>
      <c r="F1217" s="105" t="s">
        <v>801</v>
      </c>
      <c r="G1217" s="101">
        <v>90</v>
      </c>
      <c r="H1217" s="354"/>
      <c r="I1217" s="354"/>
      <c r="J1217" s="354"/>
      <c r="K1217" s="354"/>
      <c r="L1217" s="354"/>
      <c r="M1217" s="74"/>
    </row>
    <row r="1218" spans="2:13">
      <c r="B1218" s="70" t="s">
        <v>1679</v>
      </c>
      <c r="C1218" s="95" t="s">
        <v>754</v>
      </c>
      <c r="D1218" s="101">
        <v>80</v>
      </c>
      <c r="E1218" s="353" t="s">
        <v>1679</v>
      </c>
      <c r="F1218" s="95" t="s">
        <v>1724</v>
      </c>
      <c r="G1218" s="101">
        <v>0</v>
      </c>
      <c r="H1218" s="354"/>
      <c r="I1218" s="354"/>
      <c r="J1218" s="354"/>
      <c r="K1218" s="354"/>
      <c r="L1218" s="354"/>
      <c r="M1218" s="74"/>
    </row>
    <row r="1219" spans="2:13">
      <c r="B1219" s="70" t="s">
        <v>1695</v>
      </c>
      <c r="C1219" s="95" t="s">
        <v>966</v>
      </c>
      <c r="D1219" s="101">
        <v>75</v>
      </c>
      <c r="E1219" s="353" t="s">
        <v>1695</v>
      </c>
      <c r="F1219" s="95" t="s">
        <v>1724</v>
      </c>
      <c r="G1219" s="101">
        <v>0</v>
      </c>
      <c r="H1219" s="354"/>
      <c r="I1219" s="354"/>
      <c r="J1219" s="354"/>
      <c r="K1219" s="354"/>
      <c r="L1219" s="354"/>
      <c r="M1219" s="74"/>
    </row>
    <row r="1220" spans="2:13" ht="15.75" thickBot="1">
      <c r="B1220" s="111" t="s">
        <v>1731</v>
      </c>
      <c r="C1220" s="102"/>
      <c r="D1220" s="117">
        <v>88</v>
      </c>
      <c r="E1220" s="112" t="s">
        <v>1732</v>
      </c>
      <c r="F1220" s="102"/>
      <c r="G1220" s="117">
        <v>79</v>
      </c>
      <c r="H1220" s="92"/>
      <c r="I1220" s="92"/>
      <c r="J1220" s="92"/>
      <c r="K1220" s="92"/>
      <c r="L1220" s="92"/>
      <c r="M1220" s="93"/>
    </row>
    <row r="1221" spans="2:13" ht="15.75" thickTop="1">
      <c r="B1221" s="113"/>
      <c r="C1221" s="114"/>
      <c r="D1221" s="151"/>
      <c r="E1221" s="113"/>
      <c r="F1221" s="114"/>
      <c r="G1221" s="151"/>
      <c r="H1221" s="67"/>
      <c r="I1221" s="67"/>
      <c r="J1221" s="67"/>
      <c r="K1221" s="67"/>
      <c r="L1221" s="67"/>
      <c r="M1221" s="67"/>
    </row>
    <row r="1222" spans="2:13">
      <c r="B1222" s="113"/>
      <c r="C1222" s="114"/>
      <c r="D1222" s="151"/>
      <c r="E1222" s="113"/>
      <c r="F1222" s="114"/>
      <c r="G1222" s="151"/>
      <c r="H1222" s="67"/>
      <c r="I1222" s="67"/>
      <c r="J1222" s="67"/>
      <c r="K1222" s="67"/>
      <c r="L1222" s="67"/>
      <c r="M1222" s="67"/>
    </row>
    <row r="1223" spans="2:13" ht="15.75" thickBot="1">
      <c r="B1223" s="113"/>
      <c r="C1223" s="114"/>
      <c r="D1223" s="151"/>
      <c r="E1223" s="113"/>
      <c r="F1223" s="114"/>
      <c r="G1223" s="151"/>
      <c r="H1223" s="67"/>
      <c r="I1223" s="67"/>
      <c r="J1223" s="67"/>
      <c r="K1223" s="67"/>
      <c r="L1223" s="67"/>
      <c r="M1223" s="67"/>
    </row>
    <row r="1224" spans="2:13" ht="16.5" thickTop="1" thickBot="1">
      <c r="B1224" s="457" t="s">
        <v>1814</v>
      </c>
      <c r="C1224" s="458"/>
      <c r="D1224" s="459" t="s">
        <v>1660</v>
      </c>
      <c r="E1224" s="460"/>
      <c r="F1224" s="460"/>
      <c r="G1224" s="460"/>
      <c r="H1224" s="460"/>
      <c r="I1224" s="461"/>
      <c r="J1224" s="202"/>
      <c r="K1224" s="68"/>
      <c r="L1224" s="68"/>
      <c r="M1224" s="69"/>
    </row>
    <row r="1225" spans="2:13" ht="15.75" thickTop="1">
      <c r="B1225" s="75" t="s">
        <v>1669</v>
      </c>
      <c r="C1225" s="207">
        <v>18</v>
      </c>
      <c r="D1225" s="206" t="s">
        <v>1654</v>
      </c>
      <c r="E1225" s="207" t="s">
        <v>1655</v>
      </c>
      <c r="F1225" s="207" t="s">
        <v>1656</v>
      </c>
      <c r="G1225" s="207" t="s">
        <v>1658</v>
      </c>
      <c r="H1225" s="207" t="s">
        <v>1657</v>
      </c>
      <c r="I1225" s="208" t="s">
        <v>1659</v>
      </c>
      <c r="J1225" s="154"/>
      <c r="K1225" s="205"/>
      <c r="L1225" s="205"/>
      <c r="M1225" s="74"/>
    </row>
    <row r="1226" spans="2:13">
      <c r="B1226" s="75" t="s">
        <v>1762</v>
      </c>
      <c r="C1226" s="95" t="s">
        <v>1747</v>
      </c>
      <c r="D1226" s="96">
        <v>80</v>
      </c>
      <c r="E1226" s="97">
        <v>100</v>
      </c>
      <c r="F1226" s="97">
        <v>80</v>
      </c>
      <c r="G1226" s="97">
        <v>80</v>
      </c>
      <c r="H1226" s="97">
        <v>80</v>
      </c>
      <c r="I1226" s="98">
        <v>100</v>
      </c>
      <c r="J1226" s="154"/>
      <c r="K1226" s="205"/>
      <c r="L1226" s="205"/>
      <c r="M1226" s="74"/>
    </row>
    <row r="1227" spans="2:13">
      <c r="B1227" s="75" t="s">
        <v>1667</v>
      </c>
      <c r="C1227" s="95" t="s">
        <v>9</v>
      </c>
      <c r="D1227" s="462" t="s">
        <v>1671</v>
      </c>
      <c r="E1227" s="463"/>
      <c r="F1227" s="463"/>
      <c r="G1227" s="463"/>
      <c r="H1227" s="463"/>
      <c r="I1227" s="464"/>
      <c r="J1227" s="154"/>
      <c r="K1227" s="205"/>
      <c r="L1227" s="205"/>
      <c r="M1227" s="74"/>
    </row>
    <row r="1228" spans="2:13">
      <c r="B1228" s="75" t="s">
        <v>1668</v>
      </c>
      <c r="C1228" s="95" t="s">
        <v>2</v>
      </c>
      <c r="D1228" s="465" t="s">
        <v>1663</v>
      </c>
      <c r="E1228" s="466"/>
      <c r="F1228" s="466"/>
      <c r="G1228" s="466" t="s">
        <v>1664</v>
      </c>
      <c r="H1228" s="466"/>
      <c r="I1228" s="467"/>
      <c r="J1228" s="154"/>
      <c r="K1228" s="205"/>
      <c r="L1228" s="205"/>
      <c r="M1228" s="74"/>
    </row>
    <row r="1229" spans="2:13">
      <c r="B1229" s="75" t="s">
        <v>1672</v>
      </c>
      <c r="C1229" s="95" t="s">
        <v>1499</v>
      </c>
      <c r="D1229" s="72" t="s">
        <v>1665</v>
      </c>
      <c r="E1229" s="205" t="s">
        <v>813</v>
      </c>
      <c r="F1229" s="205"/>
      <c r="G1229" s="73" t="s">
        <v>1665</v>
      </c>
      <c r="H1229" s="205" t="s">
        <v>1076</v>
      </c>
      <c r="I1229" s="79"/>
      <c r="J1229" s="218"/>
      <c r="K1229" s="205"/>
      <c r="L1229" s="205"/>
      <c r="M1229" s="74"/>
    </row>
    <row r="1230" spans="2:13">
      <c r="B1230" s="75" t="s">
        <v>1661</v>
      </c>
      <c r="C1230" s="119">
        <v>990.16</v>
      </c>
      <c r="D1230" s="80" t="s">
        <v>1666</v>
      </c>
      <c r="E1230" s="99">
        <v>100</v>
      </c>
      <c r="F1230" s="77"/>
      <c r="G1230" s="81" t="s">
        <v>1666</v>
      </c>
      <c r="H1230" s="99">
        <v>120</v>
      </c>
      <c r="I1230" s="78"/>
      <c r="J1230" s="153"/>
      <c r="K1230" s="205"/>
      <c r="L1230" s="205"/>
      <c r="M1230" s="74"/>
    </row>
    <row r="1231" spans="2:13">
      <c r="B1231" s="75" t="s">
        <v>1662</v>
      </c>
      <c r="C1231" s="95">
        <v>320.77999999999997</v>
      </c>
      <c r="D1231" s="462" t="s">
        <v>1670</v>
      </c>
      <c r="E1231" s="463"/>
      <c r="F1231" s="463"/>
      <c r="G1231" s="463"/>
      <c r="H1231" s="463"/>
      <c r="I1231" s="464"/>
      <c r="J1231" s="153"/>
      <c r="K1231" s="205"/>
      <c r="L1231" s="205"/>
      <c r="M1231" s="74"/>
    </row>
    <row r="1232" spans="2:13">
      <c r="B1232" s="75" t="s">
        <v>1730</v>
      </c>
      <c r="C1232" s="95">
        <v>439.48</v>
      </c>
      <c r="D1232" s="465" t="s">
        <v>1663</v>
      </c>
      <c r="E1232" s="466"/>
      <c r="F1232" s="466"/>
      <c r="G1232" s="466" t="s">
        <v>1664</v>
      </c>
      <c r="H1232" s="466"/>
      <c r="I1232" s="467"/>
      <c r="J1232" s="153"/>
      <c r="K1232" s="205"/>
      <c r="L1232" s="205"/>
      <c r="M1232" s="74"/>
    </row>
    <row r="1233" spans="2:13">
      <c r="B1233" s="75" t="s">
        <v>1715</v>
      </c>
      <c r="C1233" s="95">
        <v>1.23</v>
      </c>
      <c r="D1233" s="72" t="s">
        <v>1665</v>
      </c>
      <c r="E1233" s="205" t="s">
        <v>812</v>
      </c>
      <c r="F1233" s="205"/>
      <c r="G1233" s="73" t="s">
        <v>1665</v>
      </c>
      <c r="H1233" s="205" t="s">
        <v>796</v>
      </c>
      <c r="I1233" s="79"/>
      <c r="J1233" s="153"/>
      <c r="K1233" s="205"/>
      <c r="L1233" s="205"/>
      <c r="M1233" s="74"/>
    </row>
    <row r="1234" spans="2:13">
      <c r="B1234" s="75" t="s">
        <v>1716</v>
      </c>
      <c r="C1234" s="95">
        <v>1.54</v>
      </c>
      <c r="D1234" s="72" t="s">
        <v>1666</v>
      </c>
      <c r="E1234" s="99">
        <v>90</v>
      </c>
      <c r="F1234" s="77"/>
      <c r="G1234" s="81" t="s">
        <v>1666</v>
      </c>
      <c r="H1234" s="100">
        <v>126</v>
      </c>
      <c r="I1234" s="79"/>
      <c r="J1234" s="153"/>
      <c r="K1234" s="205"/>
      <c r="L1234" s="205"/>
      <c r="M1234" s="74"/>
    </row>
    <row r="1235" spans="2:13">
      <c r="B1235" s="468" t="s">
        <v>1673</v>
      </c>
      <c r="C1235" s="463"/>
      <c r="D1235" s="464"/>
      <c r="E1235" s="462" t="s">
        <v>1674</v>
      </c>
      <c r="F1235" s="463"/>
      <c r="G1235" s="464"/>
      <c r="H1235" s="462" t="s">
        <v>1675</v>
      </c>
      <c r="I1235" s="463"/>
      <c r="J1235" s="464"/>
      <c r="K1235" s="462" t="s">
        <v>1703</v>
      </c>
      <c r="L1235" s="463"/>
      <c r="M1235" s="469"/>
    </row>
    <row r="1236" spans="2:13">
      <c r="B1236" s="82" t="s">
        <v>1676</v>
      </c>
      <c r="C1236" s="207" t="s">
        <v>1677</v>
      </c>
      <c r="D1236" s="208" t="s">
        <v>1678</v>
      </c>
      <c r="E1236" s="206" t="s">
        <v>1676</v>
      </c>
      <c r="F1236" s="207" t="s">
        <v>1677</v>
      </c>
      <c r="G1236" s="208" t="s">
        <v>1678</v>
      </c>
      <c r="H1236" s="206" t="s">
        <v>1696</v>
      </c>
      <c r="I1236" s="207" t="s">
        <v>1733</v>
      </c>
      <c r="J1236" s="208" t="s">
        <v>1734</v>
      </c>
      <c r="K1236" s="206" t="s">
        <v>1704</v>
      </c>
      <c r="L1236" s="207"/>
      <c r="M1236" s="86" t="s">
        <v>1705</v>
      </c>
    </row>
    <row r="1237" spans="2:13">
      <c r="B1237" s="70" t="s">
        <v>1680</v>
      </c>
      <c r="C1237" s="95" t="s">
        <v>1146</v>
      </c>
      <c r="D1237" s="101">
        <v>102</v>
      </c>
      <c r="E1237" s="204" t="s">
        <v>1680</v>
      </c>
      <c r="F1237" s="103" t="s">
        <v>946</v>
      </c>
      <c r="G1237" s="101">
        <v>68</v>
      </c>
      <c r="H1237" s="204" t="s">
        <v>1697</v>
      </c>
      <c r="I1237" s="95">
        <v>0</v>
      </c>
      <c r="J1237" s="101">
        <v>20</v>
      </c>
      <c r="K1237" s="204" t="s">
        <v>1706</v>
      </c>
      <c r="L1237" s="205"/>
      <c r="M1237" s="116">
        <v>30</v>
      </c>
    </row>
    <row r="1238" spans="2:13">
      <c r="B1238" s="70" t="s">
        <v>1681</v>
      </c>
      <c r="C1238" s="95" t="s">
        <v>849</v>
      </c>
      <c r="D1238" s="101">
        <v>75</v>
      </c>
      <c r="E1238" s="204" t="s">
        <v>1681</v>
      </c>
      <c r="F1238" s="95" t="s">
        <v>846</v>
      </c>
      <c r="G1238" s="101">
        <v>102</v>
      </c>
      <c r="H1238" s="204" t="s">
        <v>1698</v>
      </c>
      <c r="I1238" s="95">
        <v>90</v>
      </c>
      <c r="J1238" s="101">
        <v>-75</v>
      </c>
      <c r="K1238" s="204" t="s">
        <v>1737</v>
      </c>
      <c r="L1238" s="205"/>
      <c r="M1238" s="116">
        <v>50</v>
      </c>
    </row>
    <row r="1239" spans="2:13">
      <c r="B1239" s="70" t="s">
        <v>1682</v>
      </c>
      <c r="C1239" s="95" t="s">
        <v>1724</v>
      </c>
      <c r="D1239" s="101">
        <v>0</v>
      </c>
      <c r="E1239" s="204" t="s">
        <v>1682</v>
      </c>
      <c r="F1239" s="95" t="s">
        <v>1724</v>
      </c>
      <c r="G1239" s="101">
        <v>0</v>
      </c>
      <c r="H1239" s="204" t="s">
        <v>1699</v>
      </c>
      <c r="I1239" s="95">
        <v>0</v>
      </c>
      <c r="J1239" s="101">
        <v>0</v>
      </c>
      <c r="K1239" s="76" t="s">
        <v>1708</v>
      </c>
      <c r="L1239" s="77"/>
      <c r="M1239" s="110">
        <v>0</v>
      </c>
    </row>
    <row r="1240" spans="2:13">
      <c r="B1240" s="70" t="s">
        <v>1683</v>
      </c>
      <c r="C1240" s="118" t="s">
        <v>1789</v>
      </c>
      <c r="D1240" s="101">
        <v>75</v>
      </c>
      <c r="E1240" s="204" t="s">
        <v>1683</v>
      </c>
      <c r="F1240" s="95" t="s">
        <v>1724</v>
      </c>
      <c r="G1240" s="101">
        <v>0</v>
      </c>
      <c r="H1240" s="204" t="s">
        <v>1700</v>
      </c>
      <c r="I1240" s="95">
        <v>0</v>
      </c>
      <c r="J1240" s="101">
        <v>0</v>
      </c>
      <c r="K1240" s="462" t="s">
        <v>1709</v>
      </c>
      <c r="L1240" s="463"/>
      <c r="M1240" s="469"/>
    </row>
    <row r="1241" spans="2:13">
      <c r="B1241" s="70" t="s">
        <v>1684</v>
      </c>
      <c r="C1241" s="95" t="s">
        <v>1724</v>
      </c>
      <c r="D1241" s="101">
        <v>0</v>
      </c>
      <c r="E1241" s="204" t="s">
        <v>1684</v>
      </c>
      <c r="F1241" s="95" t="s">
        <v>887</v>
      </c>
      <c r="G1241" s="101">
        <v>60</v>
      </c>
      <c r="H1241" s="205" t="s">
        <v>1726</v>
      </c>
      <c r="I1241" s="95">
        <v>50</v>
      </c>
      <c r="J1241" s="101">
        <v>0</v>
      </c>
      <c r="K1241" s="470" t="s">
        <v>1710</v>
      </c>
      <c r="L1241" s="471"/>
      <c r="M1241" s="116">
        <v>0</v>
      </c>
    </row>
    <row r="1242" spans="2:13">
      <c r="B1242" s="70" t="s">
        <v>1685</v>
      </c>
      <c r="C1242" s="95" t="s">
        <v>1724</v>
      </c>
      <c r="D1242" s="101">
        <v>0</v>
      </c>
      <c r="E1242" s="204" t="s">
        <v>1685</v>
      </c>
      <c r="F1242" s="95" t="s">
        <v>1724</v>
      </c>
      <c r="G1242" s="101">
        <v>0</v>
      </c>
      <c r="H1242" s="204" t="s">
        <v>1701</v>
      </c>
      <c r="I1242" s="95">
        <v>0</v>
      </c>
      <c r="J1242" s="101">
        <v>10</v>
      </c>
      <c r="K1242" s="470" t="s">
        <v>1711</v>
      </c>
      <c r="L1242" s="471"/>
      <c r="M1242" s="116">
        <v>0</v>
      </c>
    </row>
    <row r="1243" spans="2:13">
      <c r="B1243" s="70" t="s">
        <v>1686</v>
      </c>
      <c r="C1243" s="103" t="s">
        <v>1157</v>
      </c>
      <c r="D1243" s="101">
        <v>40</v>
      </c>
      <c r="E1243" s="204" t="s">
        <v>1686</v>
      </c>
      <c r="F1243" s="95" t="s">
        <v>1724</v>
      </c>
      <c r="G1243" s="101">
        <v>0</v>
      </c>
      <c r="H1243" s="204" t="s">
        <v>1687</v>
      </c>
      <c r="I1243" s="95">
        <v>85</v>
      </c>
      <c r="J1243" s="101">
        <v>0</v>
      </c>
      <c r="K1243" s="470" t="s">
        <v>1712</v>
      </c>
      <c r="L1243" s="471"/>
      <c r="M1243" s="116">
        <v>0</v>
      </c>
    </row>
    <row r="1244" spans="2:13">
      <c r="B1244" s="70" t="s">
        <v>1687</v>
      </c>
      <c r="C1244" s="95" t="s">
        <v>1724</v>
      </c>
      <c r="D1244" s="101">
        <v>0</v>
      </c>
      <c r="E1244" s="204" t="s">
        <v>1687</v>
      </c>
      <c r="F1244" s="95" t="s">
        <v>1724</v>
      </c>
      <c r="G1244" s="101">
        <v>0</v>
      </c>
      <c r="H1244" s="204" t="s">
        <v>1702</v>
      </c>
      <c r="I1244" s="109">
        <v>0</v>
      </c>
      <c r="J1244" s="115">
        <v>0</v>
      </c>
      <c r="K1244" s="96"/>
      <c r="L1244" s="109"/>
      <c r="M1244" s="110"/>
    </row>
    <row r="1245" spans="2:13">
      <c r="B1245" s="70" t="s">
        <v>1688</v>
      </c>
      <c r="C1245" s="95" t="s">
        <v>1725</v>
      </c>
      <c r="D1245" s="101" t="s">
        <v>1725</v>
      </c>
      <c r="E1245" s="204" t="s">
        <v>1688</v>
      </c>
      <c r="F1245" s="95" t="s">
        <v>1725</v>
      </c>
      <c r="G1245" s="101" t="s">
        <v>1725</v>
      </c>
      <c r="H1245" s="472" t="s">
        <v>1714</v>
      </c>
      <c r="I1245" s="473"/>
      <c r="J1245" s="90" t="s">
        <v>1713</v>
      </c>
      <c r="K1245" s="106">
        <v>90</v>
      </c>
      <c r="L1245" s="91" t="s">
        <v>1707</v>
      </c>
      <c r="M1245" s="107">
        <v>55</v>
      </c>
    </row>
    <row r="1246" spans="2:13">
      <c r="B1246" s="70" t="s">
        <v>1689</v>
      </c>
      <c r="C1246" s="95" t="s">
        <v>629</v>
      </c>
      <c r="D1246" s="101">
        <v>60</v>
      </c>
      <c r="E1246" s="204" t="s">
        <v>1689</v>
      </c>
      <c r="F1246" s="95" t="s">
        <v>635</v>
      </c>
      <c r="G1246" s="101">
        <v>52</v>
      </c>
      <c r="H1246" s="205"/>
      <c r="I1246" s="205"/>
      <c r="J1246" s="205"/>
      <c r="K1246" s="205"/>
      <c r="L1246" s="205"/>
      <c r="M1246" s="74"/>
    </row>
    <row r="1247" spans="2:13">
      <c r="B1247" s="70" t="s">
        <v>1690</v>
      </c>
      <c r="C1247" s="95" t="s">
        <v>1724</v>
      </c>
      <c r="D1247" s="101">
        <v>0</v>
      </c>
      <c r="E1247" s="204" t="s">
        <v>1690</v>
      </c>
      <c r="F1247" s="95" t="s">
        <v>1724</v>
      </c>
      <c r="G1247" s="101">
        <v>0</v>
      </c>
      <c r="H1247" s="205"/>
      <c r="I1247" s="205"/>
      <c r="J1247" s="205"/>
      <c r="K1247" s="205"/>
      <c r="L1247" s="205"/>
      <c r="M1247" s="74"/>
    </row>
    <row r="1248" spans="2:13">
      <c r="B1248" s="70" t="s">
        <v>1691</v>
      </c>
      <c r="C1248" s="95" t="s">
        <v>1335</v>
      </c>
      <c r="D1248" s="101">
        <v>70</v>
      </c>
      <c r="E1248" s="204" t="s">
        <v>1691</v>
      </c>
      <c r="F1248" s="103" t="s">
        <v>1198</v>
      </c>
      <c r="G1248" s="101">
        <v>60</v>
      </c>
      <c r="H1248" s="205"/>
      <c r="I1248" s="205"/>
      <c r="J1248" s="205"/>
      <c r="K1248" s="205"/>
      <c r="L1248" s="205"/>
      <c r="M1248" s="74"/>
    </row>
    <row r="1249" spans="2:13">
      <c r="B1249" s="70" t="s">
        <v>1692</v>
      </c>
      <c r="C1249" s="103" t="s">
        <v>1254</v>
      </c>
      <c r="D1249" s="101">
        <v>80</v>
      </c>
      <c r="E1249" s="204" t="s">
        <v>1692</v>
      </c>
      <c r="F1249" s="95" t="s">
        <v>1724</v>
      </c>
      <c r="G1249" s="101">
        <v>0</v>
      </c>
      <c r="H1249" s="205"/>
      <c r="I1249" s="205"/>
      <c r="J1249" s="205"/>
      <c r="K1249" s="205"/>
      <c r="L1249" s="205"/>
      <c r="M1249" s="74"/>
    </row>
    <row r="1250" spans="2:13">
      <c r="B1250" s="70" t="s">
        <v>1693</v>
      </c>
      <c r="C1250" s="95" t="s">
        <v>1724</v>
      </c>
      <c r="D1250" s="101">
        <v>0</v>
      </c>
      <c r="E1250" s="204" t="s">
        <v>1693</v>
      </c>
      <c r="F1250" s="118" t="s">
        <v>1075</v>
      </c>
      <c r="G1250" s="101">
        <v>60</v>
      </c>
      <c r="H1250" s="95" t="s">
        <v>1718</v>
      </c>
      <c r="I1250" s="205"/>
      <c r="J1250" s="94" t="s">
        <v>1719</v>
      </c>
      <c r="K1250" s="205"/>
      <c r="L1250" s="94" t="s">
        <v>1720</v>
      </c>
      <c r="M1250" s="74"/>
    </row>
    <row r="1251" spans="2:13">
      <c r="B1251" s="70" t="s">
        <v>1694</v>
      </c>
      <c r="C1251" s="95" t="s">
        <v>1725</v>
      </c>
      <c r="D1251" s="101" t="s">
        <v>1725</v>
      </c>
      <c r="E1251" s="204" t="s">
        <v>1694</v>
      </c>
      <c r="F1251" s="95" t="s">
        <v>1725</v>
      </c>
      <c r="G1251" s="101" t="s">
        <v>1725</v>
      </c>
      <c r="H1251" s="205"/>
      <c r="I1251" s="205"/>
      <c r="J1251" s="205"/>
      <c r="K1251" s="205"/>
      <c r="L1251" s="205"/>
      <c r="M1251" s="74"/>
    </row>
    <row r="1252" spans="2:13">
      <c r="B1252" s="70" t="s">
        <v>1679</v>
      </c>
      <c r="C1252" s="95" t="s">
        <v>754</v>
      </c>
      <c r="D1252" s="101">
        <v>80</v>
      </c>
      <c r="E1252" s="204" t="s">
        <v>1679</v>
      </c>
      <c r="F1252" s="95" t="s">
        <v>1724</v>
      </c>
      <c r="G1252" s="101">
        <v>0</v>
      </c>
      <c r="H1252" s="205"/>
      <c r="I1252" s="205"/>
      <c r="J1252" s="205"/>
      <c r="K1252" s="205"/>
      <c r="L1252" s="205"/>
      <c r="M1252" s="74"/>
    </row>
    <row r="1253" spans="2:13">
      <c r="B1253" s="70" t="s">
        <v>1695</v>
      </c>
      <c r="C1253" s="95" t="s">
        <v>966</v>
      </c>
      <c r="D1253" s="101">
        <v>75</v>
      </c>
      <c r="E1253" s="204" t="s">
        <v>1695</v>
      </c>
      <c r="F1253" s="95" t="s">
        <v>1724</v>
      </c>
      <c r="G1253" s="101">
        <v>0</v>
      </c>
      <c r="H1253" s="205"/>
      <c r="I1253" s="205"/>
      <c r="J1253" s="205"/>
      <c r="K1253" s="205"/>
      <c r="L1253" s="205"/>
      <c r="M1253" s="74"/>
    </row>
    <row r="1254" spans="2:13" ht="15.75" thickBot="1">
      <c r="B1254" s="111" t="s">
        <v>1731</v>
      </c>
      <c r="C1254" s="102"/>
      <c r="D1254" s="117">
        <v>73</v>
      </c>
      <c r="E1254" s="112" t="s">
        <v>1732</v>
      </c>
      <c r="F1254" s="102"/>
      <c r="G1254" s="117">
        <v>67</v>
      </c>
      <c r="H1254" s="92"/>
      <c r="I1254" s="92"/>
      <c r="J1254" s="92"/>
      <c r="K1254" s="92"/>
      <c r="L1254" s="92"/>
      <c r="M1254" s="93"/>
    </row>
    <row r="1255" spans="2:13" ht="16.5" thickTop="1" thickBot="1">
      <c r="B1255" s="113"/>
      <c r="C1255" s="114"/>
      <c r="D1255" s="151"/>
      <c r="E1255" s="113"/>
      <c r="F1255" s="114"/>
      <c r="G1255" s="151"/>
      <c r="H1255" s="67"/>
      <c r="I1255" s="67"/>
      <c r="J1255" s="67"/>
      <c r="K1255" s="67"/>
      <c r="L1255" s="67"/>
      <c r="M1255" s="67"/>
    </row>
    <row r="1256" spans="2:13" ht="16.5" thickTop="1" thickBot="1">
      <c r="B1256" s="457" t="s">
        <v>1815</v>
      </c>
      <c r="C1256" s="458"/>
      <c r="D1256" s="459" t="s">
        <v>1660</v>
      </c>
      <c r="E1256" s="460"/>
      <c r="F1256" s="460"/>
      <c r="G1256" s="460"/>
      <c r="H1256" s="460"/>
      <c r="I1256" s="461"/>
      <c r="J1256" s="167"/>
      <c r="K1256" s="68"/>
      <c r="L1256" s="68"/>
      <c r="M1256" s="69"/>
    </row>
    <row r="1257" spans="2:13" ht="15.75" thickTop="1">
      <c r="B1257" s="75" t="s">
        <v>1669</v>
      </c>
      <c r="C1257" s="213">
        <v>14</v>
      </c>
      <c r="D1257" s="212" t="s">
        <v>1654</v>
      </c>
      <c r="E1257" s="213" t="s">
        <v>1655</v>
      </c>
      <c r="F1257" s="213" t="s">
        <v>1656</v>
      </c>
      <c r="G1257" s="213" t="s">
        <v>1658</v>
      </c>
      <c r="H1257" s="213" t="s">
        <v>1657</v>
      </c>
      <c r="I1257" s="214" t="s">
        <v>1659</v>
      </c>
      <c r="J1257" s="168"/>
      <c r="K1257" s="211"/>
      <c r="L1257" s="211"/>
      <c r="M1257" s="74"/>
    </row>
    <row r="1258" spans="2:13">
      <c r="B1258" s="75" t="s">
        <v>1762</v>
      </c>
      <c r="C1258" s="95" t="s">
        <v>1747</v>
      </c>
      <c r="D1258" s="96">
        <v>75</v>
      </c>
      <c r="E1258" s="97">
        <v>90</v>
      </c>
      <c r="F1258" s="97">
        <v>140</v>
      </c>
      <c r="G1258" s="97">
        <v>60</v>
      </c>
      <c r="H1258" s="97">
        <v>60</v>
      </c>
      <c r="I1258" s="98">
        <v>40</v>
      </c>
      <c r="J1258" s="168"/>
      <c r="K1258" s="211"/>
      <c r="L1258" s="211"/>
      <c r="M1258" s="74"/>
    </row>
    <row r="1259" spans="2:13">
      <c r="B1259" s="75" t="s">
        <v>1667</v>
      </c>
      <c r="C1259" s="95" t="s">
        <v>0</v>
      </c>
      <c r="D1259" s="462" t="s">
        <v>1671</v>
      </c>
      <c r="E1259" s="463"/>
      <c r="F1259" s="463"/>
      <c r="G1259" s="463"/>
      <c r="H1259" s="463"/>
      <c r="I1259" s="464"/>
      <c r="J1259" s="168"/>
      <c r="K1259" s="211"/>
      <c r="L1259" s="211"/>
      <c r="M1259" s="74"/>
    </row>
    <row r="1260" spans="2:13">
      <c r="B1260" s="75" t="s">
        <v>1668</v>
      </c>
      <c r="C1260" s="95" t="s">
        <v>15</v>
      </c>
      <c r="D1260" s="465" t="s">
        <v>1663</v>
      </c>
      <c r="E1260" s="466"/>
      <c r="F1260" s="466"/>
      <c r="G1260" s="466" t="s">
        <v>1664</v>
      </c>
      <c r="H1260" s="466"/>
      <c r="I1260" s="467"/>
      <c r="J1260" s="168"/>
      <c r="K1260" s="211"/>
      <c r="L1260" s="211"/>
      <c r="M1260" s="74"/>
    </row>
    <row r="1261" spans="2:13">
      <c r="B1261" s="75" t="s">
        <v>1672</v>
      </c>
      <c r="C1261" s="95" t="s">
        <v>1606</v>
      </c>
      <c r="D1261" s="72" t="s">
        <v>1665</v>
      </c>
      <c r="E1261" s="211" t="s">
        <v>706</v>
      </c>
      <c r="F1261" s="211"/>
      <c r="G1261" s="73" t="s">
        <v>1665</v>
      </c>
      <c r="H1261" s="211" t="s">
        <v>911</v>
      </c>
      <c r="I1261" s="79"/>
      <c r="J1261" s="170"/>
      <c r="K1261" s="211"/>
      <c r="L1261" s="211"/>
      <c r="M1261" s="74"/>
    </row>
    <row r="1262" spans="2:13">
      <c r="B1262" s="75" t="s">
        <v>1661</v>
      </c>
      <c r="C1262" s="149">
        <v>221.87</v>
      </c>
      <c r="D1262" s="80" t="s">
        <v>1666</v>
      </c>
      <c r="E1262" s="99">
        <v>60</v>
      </c>
      <c r="F1262" s="77"/>
      <c r="G1262" s="81" t="s">
        <v>1666</v>
      </c>
      <c r="H1262" s="99">
        <v>75</v>
      </c>
      <c r="I1262" s="78"/>
      <c r="J1262" s="169"/>
      <c r="K1262" s="211"/>
      <c r="L1262" s="211"/>
      <c r="M1262" s="74"/>
    </row>
    <row r="1263" spans="2:13">
      <c r="B1263" s="75" t="s">
        <v>1662</v>
      </c>
      <c r="C1263" s="149">
        <v>713</v>
      </c>
      <c r="D1263" s="462" t="s">
        <v>1670</v>
      </c>
      <c r="E1263" s="463"/>
      <c r="F1263" s="463"/>
      <c r="G1263" s="463"/>
      <c r="H1263" s="463"/>
      <c r="I1263" s="464"/>
      <c r="J1263" s="169"/>
      <c r="K1263" s="211"/>
      <c r="L1263" s="211"/>
      <c r="M1263" s="74"/>
    </row>
    <row r="1264" spans="2:13">
      <c r="B1264" s="75" t="s">
        <v>1730</v>
      </c>
      <c r="C1264" s="95">
        <v>439.38</v>
      </c>
      <c r="D1264" s="465" t="s">
        <v>1663</v>
      </c>
      <c r="E1264" s="466"/>
      <c r="F1264" s="466"/>
      <c r="G1264" s="466" t="s">
        <v>1664</v>
      </c>
      <c r="H1264" s="466"/>
      <c r="I1264" s="467"/>
      <c r="J1264" s="169"/>
      <c r="K1264" s="211"/>
      <c r="L1264" s="211"/>
      <c r="M1264" s="74"/>
    </row>
    <row r="1265" spans="2:13">
      <c r="B1265" s="75" t="s">
        <v>1715</v>
      </c>
      <c r="C1265" s="95">
        <v>1.1499999999999999</v>
      </c>
      <c r="D1265" s="72" t="s">
        <v>1665</v>
      </c>
      <c r="E1265" s="211" t="s">
        <v>1197</v>
      </c>
      <c r="F1265" s="211"/>
      <c r="G1265" s="73" t="s">
        <v>1665</v>
      </c>
      <c r="H1265" s="211" t="s">
        <v>862</v>
      </c>
      <c r="I1265" s="79"/>
      <c r="J1265" s="169"/>
      <c r="K1265" s="211"/>
      <c r="L1265" s="211"/>
      <c r="M1265" s="74"/>
    </row>
    <row r="1266" spans="2:13">
      <c r="B1266" s="75" t="s">
        <v>1716</v>
      </c>
      <c r="C1266" s="95">
        <v>0.62</v>
      </c>
      <c r="D1266" s="72" t="s">
        <v>1666</v>
      </c>
      <c r="E1266" s="99">
        <v>75</v>
      </c>
      <c r="F1266" s="77"/>
      <c r="G1266" s="81" t="s">
        <v>1666</v>
      </c>
      <c r="H1266" s="100">
        <v>80</v>
      </c>
      <c r="I1266" s="79"/>
      <c r="J1266" s="169"/>
      <c r="K1266" s="211"/>
      <c r="L1266" s="211"/>
      <c r="M1266" s="74"/>
    </row>
    <row r="1267" spans="2:13">
      <c r="B1267" s="468" t="s">
        <v>1673</v>
      </c>
      <c r="C1267" s="463"/>
      <c r="D1267" s="464"/>
      <c r="E1267" s="462" t="s">
        <v>1674</v>
      </c>
      <c r="F1267" s="463"/>
      <c r="G1267" s="464"/>
      <c r="H1267" s="462" t="s">
        <v>1675</v>
      </c>
      <c r="I1267" s="463"/>
      <c r="J1267" s="464"/>
      <c r="K1267" s="462" t="s">
        <v>1703</v>
      </c>
      <c r="L1267" s="463"/>
      <c r="M1267" s="469"/>
    </row>
    <row r="1268" spans="2:13">
      <c r="B1268" s="82" t="s">
        <v>1676</v>
      </c>
      <c r="C1268" s="213" t="s">
        <v>1677</v>
      </c>
      <c r="D1268" s="214" t="s">
        <v>1678</v>
      </c>
      <c r="E1268" s="212" t="s">
        <v>1676</v>
      </c>
      <c r="F1268" s="213" t="s">
        <v>1677</v>
      </c>
      <c r="G1268" s="214" t="s">
        <v>1678</v>
      </c>
      <c r="H1268" s="212" t="s">
        <v>1696</v>
      </c>
      <c r="I1268" s="213" t="s">
        <v>1733</v>
      </c>
      <c r="J1268" s="214" t="s">
        <v>1734</v>
      </c>
      <c r="K1268" s="212" t="s">
        <v>1704</v>
      </c>
      <c r="L1268" s="213"/>
      <c r="M1268" s="86" t="s">
        <v>1705</v>
      </c>
    </row>
    <row r="1269" spans="2:13">
      <c r="B1269" s="70" t="s">
        <v>1680</v>
      </c>
      <c r="C1269" s="95" t="s">
        <v>1146</v>
      </c>
      <c r="D1269" s="101">
        <v>102</v>
      </c>
      <c r="E1269" s="210" t="s">
        <v>1680</v>
      </c>
      <c r="F1269" s="103" t="s">
        <v>946</v>
      </c>
      <c r="G1269" s="101">
        <v>68</v>
      </c>
      <c r="H1269" s="210" t="s">
        <v>1697</v>
      </c>
      <c r="I1269" s="95">
        <v>0</v>
      </c>
      <c r="J1269" s="101">
        <v>0</v>
      </c>
      <c r="K1269" s="210" t="s">
        <v>1706</v>
      </c>
      <c r="L1269" s="211"/>
      <c r="M1269" s="116">
        <v>30</v>
      </c>
    </row>
    <row r="1270" spans="2:13">
      <c r="B1270" s="70" t="s">
        <v>1681</v>
      </c>
      <c r="C1270" s="95" t="s">
        <v>1724</v>
      </c>
      <c r="D1270" s="101">
        <v>0</v>
      </c>
      <c r="E1270" s="210" t="s">
        <v>1681</v>
      </c>
      <c r="F1270" s="95" t="s">
        <v>1724</v>
      </c>
      <c r="G1270" s="101">
        <v>0</v>
      </c>
      <c r="H1270" s="210" t="s">
        <v>1698</v>
      </c>
      <c r="I1270" s="95">
        <v>90</v>
      </c>
      <c r="J1270" s="101">
        <v>10</v>
      </c>
      <c r="K1270" s="210" t="s">
        <v>1737</v>
      </c>
      <c r="L1270" s="211"/>
      <c r="M1270" s="116">
        <v>0</v>
      </c>
    </row>
    <row r="1271" spans="2:13">
      <c r="B1271" s="70" t="s">
        <v>1682</v>
      </c>
      <c r="C1271" s="95" t="s">
        <v>1724</v>
      </c>
      <c r="D1271" s="101">
        <v>0</v>
      </c>
      <c r="E1271" s="210" t="s">
        <v>1682</v>
      </c>
      <c r="F1271" s="95" t="s">
        <v>1724</v>
      </c>
      <c r="G1271" s="101">
        <v>0</v>
      </c>
      <c r="H1271" s="210" t="s">
        <v>1699</v>
      </c>
      <c r="I1271" s="95">
        <v>0</v>
      </c>
      <c r="J1271" s="101">
        <v>30</v>
      </c>
      <c r="K1271" s="76" t="s">
        <v>1708</v>
      </c>
      <c r="L1271" s="77"/>
      <c r="M1271" s="110">
        <v>0</v>
      </c>
    </row>
    <row r="1272" spans="2:13">
      <c r="B1272" s="70" t="s">
        <v>1683</v>
      </c>
      <c r="C1272" s="95" t="s">
        <v>1724</v>
      </c>
      <c r="D1272" s="101">
        <v>0</v>
      </c>
      <c r="E1272" s="210" t="s">
        <v>1683</v>
      </c>
      <c r="F1272" s="103" t="s">
        <v>1373</v>
      </c>
      <c r="G1272" s="101">
        <v>60</v>
      </c>
      <c r="H1272" s="210" t="s">
        <v>1700</v>
      </c>
      <c r="I1272" s="95">
        <v>0</v>
      </c>
      <c r="J1272" s="101">
        <v>0</v>
      </c>
      <c r="K1272" s="462" t="s">
        <v>1709</v>
      </c>
      <c r="L1272" s="463"/>
      <c r="M1272" s="469"/>
    </row>
    <row r="1273" spans="2:13">
      <c r="B1273" s="70" t="s">
        <v>1684</v>
      </c>
      <c r="C1273" s="95" t="s">
        <v>1724</v>
      </c>
      <c r="D1273" s="101">
        <v>0</v>
      </c>
      <c r="E1273" s="210" t="s">
        <v>1684</v>
      </c>
      <c r="F1273" s="95" t="s">
        <v>887</v>
      </c>
      <c r="G1273" s="101">
        <v>60</v>
      </c>
      <c r="H1273" s="211" t="s">
        <v>1726</v>
      </c>
      <c r="I1273" s="95">
        <v>50</v>
      </c>
      <c r="J1273" s="101">
        <v>0</v>
      </c>
      <c r="K1273" s="470" t="s">
        <v>1710</v>
      </c>
      <c r="L1273" s="471"/>
      <c r="M1273" s="116">
        <v>30</v>
      </c>
    </row>
    <row r="1274" spans="2:13">
      <c r="B1274" s="70" t="s">
        <v>1685</v>
      </c>
      <c r="C1274" s="95" t="s">
        <v>1724</v>
      </c>
      <c r="D1274" s="101">
        <v>0</v>
      </c>
      <c r="E1274" s="210" t="s">
        <v>1685</v>
      </c>
      <c r="F1274" s="95" t="s">
        <v>1724</v>
      </c>
      <c r="G1274" s="101">
        <v>0</v>
      </c>
      <c r="H1274" s="210" t="s">
        <v>1701</v>
      </c>
      <c r="I1274" s="95">
        <v>0</v>
      </c>
      <c r="J1274" s="101">
        <v>50</v>
      </c>
      <c r="K1274" s="470" t="s">
        <v>1711</v>
      </c>
      <c r="L1274" s="471"/>
      <c r="M1274" s="116">
        <v>50</v>
      </c>
    </row>
    <row r="1275" spans="2:13">
      <c r="B1275" s="70" t="s">
        <v>1686</v>
      </c>
      <c r="C1275" s="95" t="s">
        <v>1147</v>
      </c>
      <c r="D1275" s="101">
        <v>90</v>
      </c>
      <c r="E1275" s="210" t="s">
        <v>1686</v>
      </c>
      <c r="F1275" s="95" t="s">
        <v>1724</v>
      </c>
      <c r="G1275" s="101">
        <v>0</v>
      </c>
      <c r="H1275" s="210" t="s">
        <v>1687</v>
      </c>
      <c r="I1275" s="95">
        <v>85</v>
      </c>
      <c r="J1275" s="101">
        <v>0</v>
      </c>
      <c r="K1275" s="470" t="s">
        <v>1712</v>
      </c>
      <c r="L1275" s="471"/>
      <c r="M1275" s="116">
        <v>100</v>
      </c>
    </row>
    <row r="1276" spans="2:13">
      <c r="B1276" s="70" t="s">
        <v>1687</v>
      </c>
      <c r="C1276" s="95" t="s">
        <v>1724</v>
      </c>
      <c r="D1276" s="101">
        <v>0</v>
      </c>
      <c r="E1276" s="210" t="s">
        <v>1687</v>
      </c>
      <c r="F1276" s="95" t="s">
        <v>1724</v>
      </c>
      <c r="G1276" s="101">
        <v>0</v>
      </c>
      <c r="H1276" s="210" t="s">
        <v>1702</v>
      </c>
      <c r="I1276" s="109">
        <v>0</v>
      </c>
      <c r="J1276" s="115">
        <v>0</v>
      </c>
      <c r="K1276" s="96"/>
      <c r="L1276" s="109"/>
      <c r="M1276" s="110"/>
    </row>
    <row r="1277" spans="2:13">
      <c r="B1277" s="70" t="s">
        <v>1688</v>
      </c>
      <c r="C1277" s="103" t="s">
        <v>813</v>
      </c>
      <c r="D1277" s="101">
        <v>100</v>
      </c>
      <c r="E1277" s="210" t="s">
        <v>1688</v>
      </c>
      <c r="F1277" s="95" t="s">
        <v>1724</v>
      </c>
      <c r="G1277" s="101">
        <v>0</v>
      </c>
      <c r="H1277" s="472" t="s">
        <v>1714</v>
      </c>
      <c r="I1277" s="473"/>
      <c r="J1277" s="90" t="s">
        <v>1713</v>
      </c>
      <c r="K1277" s="106">
        <v>20</v>
      </c>
      <c r="L1277" s="91" t="s">
        <v>1707</v>
      </c>
      <c r="M1277" s="107">
        <v>315</v>
      </c>
    </row>
    <row r="1278" spans="2:13">
      <c r="B1278" s="70" t="s">
        <v>1689</v>
      </c>
      <c r="C1278" s="95" t="s">
        <v>1724</v>
      </c>
      <c r="D1278" s="101">
        <v>0</v>
      </c>
      <c r="E1278" s="210" t="s">
        <v>1689</v>
      </c>
      <c r="F1278" s="95" t="s">
        <v>1724</v>
      </c>
      <c r="G1278" s="101">
        <v>0</v>
      </c>
      <c r="H1278" s="211"/>
      <c r="I1278" s="211"/>
      <c r="J1278" s="211"/>
      <c r="K1278" s="211"/>
      <c r="L1278" s="211"/>
      <c r="M1278" s="74"/>
    </row>
    <row r="1279" spans="2:13">
      <c r="B1279" s="70" t="s">
        <v>1690</v>
      </c>
      <c r="C1279" s="95" t="s">
        <v>1724</v>
      </c>
      <c r="D1279" s="101">
        <v>0</v>
      </c>
      <c r="E1279" s="210" t="s">
        <v>1690</v>
      </c>
      <c r="F1279" s="95" t="s">
        <v>1724</v>
      </c>
      <c r="G1279" s="101">
        <v>0</v>
      </c>
      <c r="H1279" s="211"/>
      <c r="I1279" s="211"/>
      <c r="J1279" s="211"/>
      <c r="K1279" s="211"/>
      <c r="L1279" s="211"/>
      <c r="M1279" s="74"/>
    </row>
    <row r="1280" spans="2:13">
      <c r="B1280" s="70" t="s">
        <v>1691</v>
      </c>
      <c r="C1280" s="95" t="s">
        <v>1725</v>
      </c>
      <c r="D1280" s="101" t="s">
        <v>1725</v>
      </c>
      <c r="E1280" s="210" t="s">
        <v>1691</v>
      </c>
      <c r="F1280" s="95" t="s">
        <v>1725</v>
      </c>
      <c r="G1280" s="101" t="s">
        <v>1725</v>
      </c>
      <c r="H1280" s="211"/>
      <c r="I1280" s="211"/>
      <c r="J1280" s="211"/>
      <c r="K1280" s="211"/>
      <c r="L1280" s="211"/>
      <c r="M1280" s="74"/>
    </row>
    <row r="1281" spans="2:13">
      <c r="B1281" s="70" t="s">
        <v>1692</v>
      </c>
      <c r="C1281" s="95" t="s">
        <v>1156</v>
      </c>
      <c r="D1281" s="101">
        <v>68</v>
      </c>
      <c r="E1281" s="210" t="s">
        <v>1692</v>
      </c>
      <c r="F1281" s="95" t="s">
        <v>1724</v>
      </c>
      <c r="G1281" s="101">
        <v>0</v>
      </c>
      <c r="H1281" s="211"/>
      <c r="I1281" s="211"/>
      <c r="J1281" s="211"/>
      <c r="K1281" s="211"/>
      <c r="L1281" s="211"/>
      <c r="M1281" s="74"/>
    </row>
    <row r="1282" spans="2:13">
      <c r="B1282" s="70" t="s">
        <v>1693</v>
      </c>
      <c r="C1282" s="95" t="s">
        <v>1724</v>
      </c>
      <c r="D1282" s="101">
        <v>0</v>
      </c>
      <c r="E1282" s="210" t="s">
        <v>1693</v>
      </c>
      <c r="F1282" s="95" t="s">
        <v>1724</v>
      </c>
      <c r="G1282" s="101">
        <v>0</v>
      </c>
      <c r="H1282" s="95" t="s">
        <v>1718</v>
      </c>
      <c r="I1282" s="211"/>
      <c r="J1282" s="94" t="s">
        <v>1719</v>
      </c>
      <c r="K1282" s="211"/>
      <c r="L1282" s="94" t="s">
        <v>1720</v>
      </c>
      <c r="M1282" s="74"/>
    </row>
    <row r="1283" spans="2:13">
      <c r="B1283" s="70" t="s">
        <v>1694</v>
      </c>
      <c r="C1283" s="95" t="s">
        <v>1724</v>
      </c>
      <c r="D1283" s="101">
        <v>0</v>
      </c>
      <c r="E1283" s="210" t="s">
        <v>1694</v>
      </c>
      <c r="F1283" s="95" t="s">
        <v>1724</v>
      </c>
      <c r="G1283" s="101">
        <v>0</v>
      </c>
      <c r="H1283" s="211"/>
      <c r="I1283" s="211"/>
      <c r="J1283" s="211"/>
      <c r="K1283" s="211"/>
      <c r="L1283" s="211"/>
      <c r="M1283" s="74"/>
    </row>
    <row r="1284" spans="2:13">
      <c r="B1284" s="70" t="s">
        <v>1679</v>
      </c>
      <c r="C1284" s="95" t="s">
        <v>1083</v>
      </c>
      <c r="D1284" s="101">
        <v>75</v>
      </c>
      <c r="E1284" s="210" t="s">
        <v>1679</v>
      </c>
      <c r="F1284" s="95" t="s">
        <v>1724</v>
      </c>
      <c r="G1284" s="101">
        <v>0</v>
      </c>
      <c r="H1284" s="211"/>
      <c r="I1284" s="211"/>
      <c r="J1284" s="211"/>
      <c r="K1284" s="211"/>
      <c r="L1284" s="211"/>
      <c r="M1284" s="74"/>
    </row>
    <row r="1285" spans="2:13">
      <c r="B1285" s="70" t="s">
        <v>1695</v>
      </c>
      <c r="C1285" s="95" t="s">
        <v>1725</v>
      </c>
      <c r="D1285" s="101" t="s">
        <v>1725</v>
      </c>
      <c r="E1285" s="210" t="s">
        <v>1695</v>
      </c>
      <c r="F1285" s="95" t="s">
        <v>1725</v>
      </c>
      <c r="G1285" s="101" t="s">
        <v>1725</v>
      </c>
      <c r="H1285" s="211"/>
      <c r="I1285" s="211"/>
      <c r="J1285" s="211"/>
      <c r="K1285" s="211"/>
      <c r="L1285" s="211"/>
      <c r="M1285" s="74"/>
    </row>
    <row r="1286" spans="2:13" ht="15.75" thickBot="1">
      <c r="B1286" s="111" t="s">
        <v>1731</v>
      </c>
      <c r="C1286" s="102"/>
      <c r="D1286" s="117">
        <v>87</v>
      </c>
      <c r="E1286" s="112" t="s">
        <v>1732</v>
      </c>
      <c r="F1286" s="102"/>
      <c r="G1286" s="117">
        <v>63</v>
      </c>
      <c r="H1286" s="92"/>
      <c r="I1286" s="92"/>
      <c r="J1286" s="92"/>
      <c r="K1286" s="92"/>
      <c r="L1286" s="92"/>
      <c r="M1286" s="93"/>
    </row>
    <row r="1287" spans="2:13" ht="16.5" thickTop="1" thickBot="1">
      <c r="B1287" s="113"/>
      <c r="C1287" s="114"/>
      <c r="D1287" s="151"/>
      <c r="E1287" s="113"/>
      <c r="F1287" s="114"/>
      <c r="G1287" s="151"/>
      <c r="H1287" s="67"/>
      <c r="I1287" s="67"/>
      <c r="J1287" s="67"/>
      <c r="K1287" s="67"/>
      <c r="L1287" s="67"/>
      <c r="M1287" s="67"/>
    </row>
    <row r="1288" spans="2:13" ht="16.5" thickTop="1" thickBot="1">
      <c r="B1288" s="457" t="s">
        <v>1893</v>
      </c>
      <c r="C1288" s="458"/>
      <c r="D1288" s="459" t="s">
        <v>1660</v>
      </c>
      <c r="E1288" s="460"/>
      <c r="F1288" s="460"/>
      <c r="G1288" s="460"/>
      <c r="H1288" s="460"/>
      <c r="I1288" s="461"/>
      <c r="J1288" s="272"/>
      <c r="K1288" s="68"/>
      <c r="L1288" s="68"/>
      <c r="M1288" s="69"/>
    </row>
    <row r="1289" spans="2:13" ht="15.75" thickTop="1">
      <c r="B1289" s="75" t="s">
        <v>1669</v>
      </c>
      <c r="C1289" s="356">
        <v>17</v>
      </c>
      <c r="D1289" s="355" t="s">
        <v>1654</v>
      </c>
      <c r="E1289" s="356" t="s">
        <v>1655</v>
      </c>
      <c r="F1289" s="356" t="s">
        <v>1656</v>
      </c>
      <c r="G1289" s="356" t="s">
        <v>1658</v>
      </c>
      <c r="H1289" s="356" t="s">
        <v>1657</v>
      </c>
      <c r="I1289" s="357" t="s">
        <v>1659</v>
      </c>
      <c r="J1289" s="162"/>
      <c r="K1289" s="359"/>
      <c r="L1289" s="359"/>
      <c r="M1289" s="74"/>
    </row>
    <row r="1290" spans="2:13">
      <c r="B1290" s="75" t="s">
        <v>1762</v>
      </c>
      <c r="C1290" s="95" t="s">
        <v>1767</v>
      </c>
      <c r="D1290" s="96">
        <v>70</v>
      </c>
      <c r="E1290" s="97">
        <v>80</v>
      </c>
      <c r="F1290" s="97">
        <v>70</v>
      </c>
      <c r="G1290" s="97">
        <v>80</v>
      </c>
      <c r="H1290" s="97">
        <v>70</v>
      </c>
      <c r="I1290" s="98">
        <v>110</v>
      </c>
      <c r="J1290" s="162"/>
      <c r="K1290" s="359"/>
      <c r="L1290" s="359"/>
      <c r="M1290" s="74"/>
    </row>
    <row r="1291" spans="2:13">
      <c r="B1291" s="75" t="s">
        <v>1667</v>
      </c>
      <c r="C1291" s="95" t="s">
        <v>10</v>
      </c>
      <c r="D1291" s="462" t="s">
        <v>1671</v>
      </c>
      <c r="E1291" s="463"/>
      <c r="F1291" s="463"/>
      <c r="G1291" s="463"/>
      <c r="H1291" s="463"/>
      <c r="I1291" s="464"/>
      <c r="J1291" s="162"/>
      <c r="K1291" s="359"/>
      <c r="L1291" s="359"/>
      <c r="M1291" s="74"/>
    </row>
    <row r="1292" spans="2:13">
      <c r="B1292" s="75" t="s">
        <v>1668</v>
      </c>
      <c r="C1292" s="95" t="s">
        <v>7</v>
      </c>
      <c r="D1292" s="465" t="s">
        <v>1663</v>
      </c>
      <c r="E1292" s="466"/>
      <c r="F1292" s="466"/>
      <c r="G1292" s="466" t="s">
        <v>1664</v>
      </c>
      <c r="H1292" s="466"/>
      <c r="I1292" s="467"/>
      <c r="J1292" s="162"/>
      <c r="K1292" s="359"/>
      <c r="L1292" s="359"/>
      <c r="M1292" s="74"/>
    </row>
    <row r="1293" spans="2:13">
      <c r="B1293" s="75" t="s">
        <v>1672</v>
      </c>
      <c r="C1293" s="105" t="s">
        <v>1583</v>
      </c>
      <c r="D1293" s="72" t="s">
        <v>1665</v>
      </c>
      <c r="E1293" s="359" t="s">
        <v>665</v>
      </c>
      <c r="F1293" s="359"/>
      <c r="G1293" s="73" t="s">
        <v>1665</v>
      </c>
      <c r="H1293" s="359" t="s">
        <v>658</v>
      </c>
      <c r="I1293" s="79"/>
      <c r="J1293" s="365"/>
      <c r="K1293" s="359"/>
      <c r="L1293" s="359"/>
      <c r="M1293" s="74"/>
    </row>
    <row r="1294" spans="2:13">
      <c r="B1294" s="75" t="s">
        <v>1661</v>
      </c>
      <c r="C1294" s="119">
        <v>1003.1</v>
      </c>
      <c r="D1294" s="80" t="s">
        <v>1666</v>
      </c>
      <c r="E1294" s="99">
        <v>90</v>
      </c>
      <c r="F1294" s="77"/>
      <c r="G1294" s="81" t="s">
        <v>1666</v>
      </c>
      <c r="H1294" s="99">
        <v>30</v>
      </c>
      <c r="I1294" s="78"/>
      <c r="J1294" s="224"/>
      <c r="K1294" s="359"/>
      <c r="L1294" s="359"/>
      <c r="M1294" s="74"/>
    </row>
    <row r="1295" spans="2:13">
      <c r="B1295" s="75" t="s">
        <v>1662</v>
      </c>
      <c r="C1295" s="95">
        <v>204.12</v>
      </c>
      <c r="D1295" s="462" t="s">
        <v>1670</v>
      </c>
      <c r="E1295" s="463"/>
      <c r="F1295" s="463"/>
      <c r="G1295" s="463"/>
      <c r="H1295" s="463"/>
      <c r="I1295" s="464"/>
      <c r="J1295" s="224"/>
      <c r="K1295" s="359"/>
      <c r="L1295" s="359"/>
      <c r="M1295" s="74"/>
    </row>
    <row r="1296" spans="2:13">
      <c r="B1296" s="75" t="s">
        <v>1730</v>
      </c>
      <c r="C1296" s="95">
        <v>509.32</v>
      </c>
      <c r="D1296" s="465" t="s">
        <v>1663</v>
      </c>
      <c r="E1296" s="466"/>
      <c r="F1296" s="466"/>
      <c r="G1296" s="466" t="s">
        <v>1664</v>
      </c>
      <c r="H1296" s="466"/>
      <c r="I1296" s="467"/>
      <c r="J1296" s="224"/>
      <c r="K1296" s="359"/>
      <c r="L1296" s="359"/>
      <c r="M1296" s="74"/>
    </row>
    <row r="1297" spans="2:13">
      <c r="B1297" s="75" t="s">
        <v>1715</v>
      </c>
      <c r="C1297" s="95">
        <v>1.08</v>
      </c>
      <c r="D1297" s="72" t="s">
        <v>1665</v>
      </c>
      <c r="E1297" s="359" t="s">
        <v>952</v>
      </c>
      <c r="F1297" s="359"/>
      <c r="G1297" s="73" t="s">
        <v>1665</v>
      </c>
      <c r="H1297" s="359" t="s">
        <v>1187</v>
      </c>
      <c r="I1297" s="79"/>
      <c r="J1297" s="224"/>
      <c r="K1297" s="359"/>
      <c r="L1297" s="359"/>
      <c r="M1297" s="74"/>
    </row>
    <row r="1298" spans="2:13">
      <c r="B1298" s="75" t="s">
        <v>1716</v>
      </c>
      <c r="C1298" s="95">
        <v>1.69</v>
      </c>
      <c r="D1298" s="72" t="s">
        <v>1666</v>
      </c>
      <c r="E1298" s="99">
        <v>95</v>
      </c>
      <c r="F1298" s="77"/>
      <c r="G1298" s="81" t="s">
        <v>1666</v>
      </c>
      <c r="H1298" s="100">
        <v>80</v>
      </c>
      <c r="I1298" s="79"/>
      <c r="J1298" s="224"/>
      <c r="K1298" s="359"/>
      <c r="L1298" s="359"/>
      <c r="M1298" s="74"/>
    </row>
    <row r="1299" spans="2:13">
      <c r="B1299" s="468" t="s">
        <v>1673</v>
      </c>
      <c r="C1299" s="463"/>
      <c r="D1299" s="464"/>
      <c r="E1299" s="462" t="s">
        <v>1674</v>
      </c>
      <c r="F1299" s="463"/>
      <c r="G1299" s="464"/>
      <c r="H1299" s="462" t="s">
        <v>1675</v>
      </c>
      <c r="I1299" s="463"/>
      <c r="J1299" s="464"/>
      <c r="K1299" s="462" t="s">
        <v>1703</v>
      </c>
      <c r="L1299" s="463"/>
      <c r="M1299" s="469"/>
    </row>
    <row r="1300" spans="2:13">
      <c r="B1300" s="82" t="s">
        <v>1676</v>
      </c>
      <c r="C1300" s="356" t="s">
        <v>1677</v>
      </c>
      <c r="D1300" s="357" t="s">
        <v>1678</v>
      </c>
      <c r="E1300" s="355" t="s">
        <v>1676</v>
      </c>
      <c r="F1300" s="356" t="s">
        <v>1677</v>
      </c>
      <c r="G1300" s="357" t="s">
        <v>1678</v>
      </c>
      <c r="H1300" s="355" t="s">
        <v>1696</v>
      </c>
      <c r="I1300" s="356" t="s">
        <v>1733</v>
      </c>
      <c r="J1300" s="357" t="s">
        <v>1734</v>
      </c>
      <c r="K1300" s="355" t="s">
        <v>1704</v>
      </c>
      <c r="L1300" s="356"/>
      <c r="M1300" s="86" t="s">
        <v>1705</v>
      </c>
    </row>
    <row r="1301" spans="2:13">
      <c r="B1301" s="70" t="s">
        <v>1680</v>
      </c>
      <c r="C1301" s="95" t="s">
        <v>1146</v>
      </c>
      <c r="D1301" s="101">
        <v>102</v>
      </c>
      <c r="E1301" s="358" t="s">
        <v>1680</v>
      </c>
      <c r="F1301" s="103" t="s">
        <v>946</v>
      </c>
      <c r="G1301" s="101">
        <v>68</v>
      </c>
      <c r="H1301" s="358" t="s">
        <v>1697</v>
      </c>
      <c r="I1301" s="95">
        <v>0</v>
      </c>
      <c r="J1301" s="101">
        <v>0</v>
      </c>
      <c r="K1301" s="358" t="s">
        <v>1706</v>
      </c>
      <c r="L1301" s="359"/>
      <c r="M1301" s="116">
        <v>25</v>
      </c>
    </row>
    <row r="1302" spans="2:13">
      <c r="B1302" s="70" t="s">
        <v>1681</v>
      </c>
      <c r="C1302" s="95" t="s">
        <v>1724</v>
      </c>
      <c r="D1302" s="101">
        <v>0</v>
      </c>
      <c r="E1302" s="358" t="s">
        <v>1681</v>
      </c>
      <c r="F1302" s="95" t="s">
        <v>1724</v>
      </c>
      <c r="G1302" s="101">
        <v>0</v>
      </c>
      <c r="H1302" s="358" t="s">
        <v>1698</v>
      </c>
      <c r="I1302" s="95">
        <v>100</v>
      </c>
      <c r="J1302" s="101">
        <v>30</v>
      </c>
      <c r="K1302" s="358" t="s">
        <v>1737</v>
      </c>
      <c r="L1302" s="359"/>
      <c r="M1302" s="116">
        <v>0</v>
      </c>
    </row>
    <row r="1303" spans="2:13">
      <c r="B1303" s="70" t="s">
        <v>1682</v>
      </c>
      <c r="C1303" s="95" t="s">
        <v>1724</v>
      </c>
      <c r="D1303" s="101">
        <v>0</v>
      </c>
      <c r="E1303" s="358" t="s">
        <v>1682</v>
      </c>
      <c r="F1303" s="105" t="s">
        <v>1348</v>
      </c>
      <c r="G1303" s="101">
        <v>60</v>
      </c>
      <c r="H1303" s="358" t="s">
        <v>1699</v>
      </c>
      <c r="I1303" s="95">
        <v>0</v>
      </c>
      <c r="J1303" s="101">
        <v>30</v>
      </c>
      <c r="K1303" s="76" t="s">
        <v>1708</v>
      </c>
      <c r="L1303" s="77"/>
      <c r="M1303" s="110">
        <v>0</v>
      </c>
    </row>
    <row r="1304" spans="2:13">
      <c r="B1304" s="70" t="s">
        <v>1683</v>
      </c>
      <c r="C1304" s="95" t="s">
        <v>1724</v>
      </c>
      <c r="D1304" s="101">
        <v>0</v>
      </c>
      <c r="E1304" s="358" t="s">
        <v>1683</v>
      </c>
      <c r="F1304" s="105" t="s">
        <v>1309</v>
      </c>
      <c r="G1304" s="101">
        <v>95</v>
      </c>
      <c r="H1304" s="358" t="s">
        <v>1700</v>
      </c>
      <c r="I1304" s="95">
        <v>0</v>
      </c>
      <c r="J1304" s="101">
        <v>10</v>
      </c>
      <c r="K1304" s="462" t="s">
        <v>1709</v>
      </c>
      <c r="L1304" s="463"/>
      <c r="M1304" s="469"/>
    </row>
    <row r="1305" spans="2:13">
      <c r="B1305" s="70" t="s">
        <v>1684</v>
      </c>
      <c r="C1305" s="95" t="s">
        <v>1724</v>
      </c>
      <c r="D1305" s="101">
        <v>0</v>
      </c>
      <c r="E1305" s="358" t="s">
        <v>1684</v>
      </c>
      <c r="F1305" s="95" t="s">
        <v>1724</v>
      </c>
      <c r="G1305" s="101">
        <v>0</v>
      </c>
      <c r="H1305" s="359" t="s">
        <v>1726</v>
      </c>
      <c r="I1305" s="95">
        <v>50</v>
      </c>
      <c r="J1305" s="101">
        <v>0</v>
      </c>
      <c r="K1305" s="470" t="s">
        <v>1710</v>
      </c>
      <c r="L1305" s="471"/>
      <c r="M1305" s="116">
        <v>30</v>
      </c>
    </row>
    <row r="1306" spans="2:13">
      <c r="B1306" s="70" t="s">
        <v>1685</v>
      </c>
      <c r="C1306" s="95" t="s">
        <v>1725</v>
      </c>
      <c r="D1306" s="101" t="s">
        <v>1725</v>
      </c>
      <c r="E1306" s="358" t="s">
        <v>1685</v>
      </c>
      <c r="F1306" s="95" t="s">
        <v>1725</v>
      </c>
      <c r="G1306" s="101" t="s">
        <v>1725</v>
      </c>
      <c r="H1306" s="358" t="s">
        <v>1701</v>
      </c>
      <c r="I1306" s="95">
        <v>100</v>
      </c>
      <c r="J1306" s="101">
        <v>10</v>
      </c>
      <c r="K1306" s="470" t="s">
        <v>1711</v>
      </c>
      <c r="L1306" s="471"/>
      <c r="M1306" s="116">
        <v>0</v>
      </c>
    </row>
    <row r="1307" spans="2:13">
      <c r="B1307" s="70" t="s">
        <v>1686</v>
      </c>
      <c r="C1307" s="118" t="s">
        <v>1894</v>
      </c>
      <c r="D1307" s="101">
        <v>60</v>
      </c>
      <c r="E1307" s="358" t="s">
        <v>1686</v>
      </c>
      <c r="F1307" s="95" t="s">
        <v>1724</v>
      </c>
      <c r="G1307" s="101">
        <v>0</v>
      </c>
      <c r="H1307" s="358" t="s">
        <v>1687</v>
      </c>
      <c r="I1307" s="95">
        <v>85</v>
      </c>
      <c r="J1307" s="101">
        <v>0</v>
      </c>
      <c r="K1307" s="470" t="s">
        <v>1712</v>
      </c>
      <c r="L1307" s="471"/>
      <c r="M1307" s="116">
        <v>0</v>
      </c>
    </row>
    <row r="1308" spans="2:13">
      <c r="B1308" s="70" t="s">
        <v>1687</v>
      </c>
      <c r="C1308" s="95" t="s">
        <v>1724</v>
      </c>
      <c r="D1308" s="101">
        <v>0</v>
      </c>
      <c r="E1308" s="358" t="s">
        <v>1687</v>
      </c>
      <c r="F1308" s="95" t="s">
        <v>1724</v>
      </c>
      <c r="G1308" s="101">
        <v>0</v>
      </c>
      <c r="H1308" s="358" t="s">
        <v>1702</v>
      </c>
      <c r="I1308" s="109">
        <v>0</v>
      </c>
      <c r="J1308" s="115">
        <v>0</v>
      </c>
      <c r="K1308" s="96"/>
      <c r="L1308" s="109"/>
      <c r="M1308" s="110"/>
    </row>
    <row r="1309" spans="2:13">
      <c r="B1309" s="70" t="s">
        <v>1688</v>
      </c>
      <c r="C1309" s="95" t="s">
        <v>1724</v>
      </c>
      <c r="D1309" s="101">
        <v>0</v>
      </c>
      <c r="E1309" s="358" t="s">
        <v>1688</v>
      </c>
      <c r="F1309" s="95" t="s">
        <v>1724</v>
      </c>
      <c r="G1309" s="101">
        <v>0</v>
      </c>
      <c r="H1309" s="472" t="s">
        <v>1714</v>
      </c>
      <c r="I1309" s="473"/>
      <c r="J1309" s="90" t="s">
        <v>1713</v>
      </c>
      <c r="K1309" s="106">
        <v>20</v>
      </c>
      <c r="L1309" s="91" t="s">
        <v>1707</v>
      </c>
      <c r="M1309" s="107">
        <v>310</v>
      </c>
    </row>
    <row r="1310" spans="2:13">
      <c r="B1310" s="70" t="s">
        <v>1689</v>
      </c>
      <c r="C1310" s="95" t="s">
        <v>1724</v>
      </c>
      <c r="D1310" s="101">
        <v>0</v>
      </c>
      <c r="E1310" s="358" t="s">
        <v>1689</v>
      </c>
      <c r="F1310" s="95" t="s">
        <v>1724</v>
      </c>
      <c r="G1310" s="101">
        <v>0</v>
      </c>
      <c r="H1310" s="359"/>
      <c r="I1310" s="359"/>
      <c r="J1310" s="359"/>
      <c r="K1310" s="359"/>
      <c r="L1310" s="359"/>
      <c r="M1310" s="74"/>
    </row>
    <row r="1311" spans="2:13">
      <c r="B1311" s="70" t="s">
        <v>1690</v>
      </c>
      <c r="C1311" s="95" t="s">
        <v>1724</v>
      </c>
      <c r="D1311" s="101">
        <v>0</v>
      </c>
      <c r="E1311" s="358" t="s">
        <v>1690</v>
      </c>
      <c r="F1311" s="95" t="s">
        <v>13</v>
      </c>
      <c r="G1311" s="101">
        <v>90</v>
      </c>
      <c r="H1311" s="359"/>
      <c r="I1311" s="359"/>
      <c r="J1311" s="359"/>
      <c r="K1311" s="359"/>
      <c r="L1311" s="359"/>
      <c r="M1311" s="74"/>
    </row>
    <row r="1312" spans="2:13">
      <c r="B1312" s="70" t="s">
        <v>1691</v>
      </c>
      <c r="C1312" s="95" t="s">
        <v>1724</v>
      </c>
      <c r="D1312" s="101">
        <v>0</v>
      </c>
      <c r="E1312" s="358" t="s">
        <v>1691</v>
      </c>
      <c r="F1312" s="105" t="s">
        <v>1197</v>
      </c>
      <c r="G1312" s="101">
        <v>75</v>
      </c>
      <c r="H1312" s="95" t="s">
        <v>1725</v>
      </c>
      <c r="I1312" s="359"/>
      <c r="J1312" s="359"/>
      <c r="K1312" s="359"/>
      <c r="L1312" s="359"/>
      <c r="M1312" s="74"/>
    </row>
    <row r="1313" spans="2:13">
      <c r="B1313" s="70" t="s">
        <v>1692</v>
      </c>
      <c r="C1313" s="95" t="s">
        <v>1164</v>
      </c>
      <c r="D1313" s="101">
        <v>49</v>
      </c>
      <c r="E1313" s="358" t="s">
        <v>1692</v>
      </c>
      <c r="F1313" s="95" t="s">
        <v>1724</v>
      </c>
      <c r="G1313" s="101">
        <v>0</v>
      </c>
      <c r="H1313" s="359"/>
      <c r="I1313" s="359"/>
      <c r="J1313" s="359"/>
      <c r="K1313" s="359"/>
      <c r="L1313" s="359"/>
      <c r="M1313" s="74"/>
    </row>
    <row r="1314" spans="2:13">
      <c r="B1314" s="70" t="s">
        <v>1693</v>
      </c>
      <c r="C1314" s="95" t="s">
        <v>1725</v>
      </c>
      <c r="D1314" s="101" t="s">
        <v>1725</v>
      </c>
      <c r="E1314" s="358" t="s">
        <v>1693</v>
      </c>
      <c r="F1314" s="95" t="s">
        <v>1725</v>
      </c>
      <c r="G1314" s="101" t="s">
        <v>1725</v>
      </c>
      <c r="H1314" s="95" t="s">
        <v>1718</v>
      </c>
      <c r="I1314" s="359"/>
      <c r="J1314" s="94" t="s">
        <v>1719</v>
      </c>
      <c r="K1314" s="359"/>
      <c r="L1314" s="94" t="s">
        <v>1720</v>
      </c>
      <c r="M1314" s="74"/>
    </row>
    <row r="1315" spans="2:13">
      <c r="B1315" s="70" t="s">
        <v>1694</v>
      </c>
      <c r="C1315" s="95" t="s">
        <v>1724</v>
      </c>
      <c r="D1315" s="101">
        <v>0</v>
      </c>
      <c r="E1315" s="358" t="s">
        <v>1694</v>
      </c>
      <c r="F1315" s="95" t="s">
        <v>1724</v>
      </c>
      <c r="G1315" s="101">
        <v>0</v>
      </c>
      <c r="H1315" s="359"/>
      <c r="I1315" s="359"/>
      <c r="J1315" s="359"/>
      <c r="K1315" s="359"/>
      <c r="L1315" s="359"/>
      <c r="M1315" s="74"/>
    </row>
    <row r="1316" spans="2:13">
      <c r="B1316" s="70" t="s">
        <v>1679</v>
      </c>
      <c r="C1316" s="105" t="s">
        <v>1264</v>
      </c>
      <c r="D1316" s="101">
        <v>110</v>
      </c>
      <c r="E1316" s="358" t="s">
        <v>1679</v>
      </c>
      <c r="F1316" s="95" t="s">
        <v>1724</v>
      </c>
      <c r="G1316" s="101">
        <v>0</v>
      </c>
      <c r="H1316" s="95" t="s">
        <v>1725</v>
      </c>
      <c r="I1316" s="359"/>
      <c r="J1316" s="359"/>
      <c r="K1316" s="359"/>
      <c r="L1316" s="359"/>
      <c r="M1316" s="74"/>
    </row>
    <row r="1317" spans="2:13">
      <c r="B1317" s="70" t="s">
        <v>1695</v>
      </c>
      <c r="C1317" s="95" t="s">
        <v>1724</v>
      </c>
      <c r="D1317" s="101">
        <v>0</v>
      </c>
      <c r="E1317" s="358" t="s">
        <v>1695</v>
      </c>
      <c r="F1317" s="95" t="s">
        <v>1724</v>
      </c>
      <c r="G1317" s="101">
        <v>0</v>
      </c>
      <c r="H1317" s="359"/>
      <c r="I1317" s="359"/>
      <c r="J1317" s="359"/>
      <c r="K1317" s="359"/>
      <c r="L1317" s="359"/>
      <c r="M1317" s="74"/>
    </row>
    <row r="1318" spans="2:13" ht="15.75" thickBot="1">
      <c r="B1318" s="111" t="s">
        <v>1731</v>
      </c>
      <c r="C1318" s="102"/>
      <c r="D1318" s="117">
        <v>80</v>
      </c>
      <c r="E1318" s="112" t="s">
        <v>1732</v>
      </c>
      <c r="F1318" s="102"/>
      <c r="G1318" s="117">
        <v>78</v>
      </c>
      <c r="H1318" s="92"/>
      <c r="I1318" s="92"/>
      <c r="J1318" s="92"/>
      <c r="K1318" s="92"/>
      <c r="L1318" s="92"/>
      <c r="M1318" s="93"/>
    </row>
    <row r="1319" spans="2:13" ht="15.75" thickTop="1">
      <c r="B1319" s="113"/>
      <c r="C1319" s="114"/>
      <c r="D1319" s="151"/>
      <c r="E1319" s="113"/>
      <c r="F1319" s="114"/>
      <c r="G1319" s="151"/>
      <c r="H1319" s="67"/>
      <c r="I1319" s="67"/>
      <c r="J1319" s="67"/>
      <c r="K1319" s="67"/>
      <c r="L1319" s="67"/>
      <c r="M1319" s="67"/>
    </row>
    <row r="1320" spans="2:13">
      <c r="B1320" s="113"/>
      <c r="C1320" s="114"/>
      <c r="D1320" s="151"/>
      <c r="E1320" s="113"/>
      <c r="F1320" s="114"/>
      <c r="G1320" s="151"/>
      <c r="H1320" s="67"/>
      <c r="I1320" s="67"/>
      <c r="J1320" s="67"/>
      <c r="K1320" s="67"/>
      <c r="L1320" s="67"/>
      <c r="M1320" s="67"/>
    </row>
    <row r="1321" spans="2:13" ht="15.75" thickBot="1">
      <c r="B1321" s="113"/>
      <c r="C1321" s="114"/>
      <c r="D1321" s="151"/>
      <c r="E1321" s="113"/>
      <c r="F1321" s="114"/>
      <c r="G1321" s="151"/>
      <c r="H1321" s="67"/>
      <c r="I1321" s="67"/>
      <c r="J1321" s="67"/>
      <c r="K1321" s="67"/>
      <c r="L1321" s="67"/>
      <c r="M1321" s="67"/>
    </row>
    <row r="1322" spans="2:13" ht="16.5" thickTop="1" thickBot="1">
      <c r="B1322" s="457" t="s">
        <v>1936</v>
      </c>
      <c r="C1322" s="458"/>
      <c r="D1322" s="459" t="s">
        <v>1660</v>
      </c>
      <c r="E1322" s="460"/>
      <c r="F1322" s="460"/>
      <c r="G1322" s="460"/>
      <c r="H1322" s="460"/>
      <c r="I1322" s="461"/>
      <c r="J1322" s="128"/>
      <c r="K1322" s="68"/>
      <c r="L1322" s="68"/>
      <c r="M1322" s="69"/>
    </row>
    <row r="1323" spans="2:13" ht="15.75" thickTop="1">
      <c r="B1323" s="75" t="s">
        <v>1669</v>
      </c>
      <c r="C1323" s="447">
        <v>14</v>
      </c>
      <c r="D1323" s="446" t="s">
        <v>1654</v>
      </c>
      <c r="E1323" s="447" t="s">
        <v>1655</v>
      </c>
      <c r="F1323" s="447" t="s">
        <v>1656</v>
      </c>
      <c r="G1323" s="447" t="s">
        <v>1658</v>
      </c>
      <c r="H1323" s="447" t="s">
        <v>1657</v>
      </c>
      <c r="I1323" s="448" t="s">
        <v>1659</v>
      </c>
      <c r="J1323" s="129"/>
      <c r="K1323" s="445"/>
      <c r="L1323" s="445"/>
      <c r="M1323" s="74"/>
    </row>
    <row r="1324" spans="2:13">
      <c r="B1324" s="75" t="s">
        <v>1762</v>
      </c>
      <c r="C1324" s="95" t="s">
        <v>588</v>
      </c>
      <c r="D1324" s="96">
        <v>68</v>
      </c>
      <c r="E1324" s="97">
        <v>125</v>
      </c>
      <c r="F1324" s="97">
        <v>65</v>
      </c>
      <c r="G1324" s="97">
        <v>65</v>
      </c>
      <c r="H1324" s="97">
        <v>115</v>
      </c>
      <c r="I1324" s="98">
        <v>80</v>
      </c>
      <c r="J1324" s="129"/>
      <c r="K1324" s="445"/>
      <c r="L1324" s="445"/>
      <c r="M1324" s="74"/>
    </row>
    <row r="1325" spans="2:13">
      <c r="B1325" s="75" t="s">
        <v>1667</v>
      </c>
      <c r="C1325" s="95" t="s">
        <v>13</v>
      </c>
      <c r="D1325" s="462" t="s">
        <v>1671</v>
      </c>
      <c r="E1325" s="463"/>
      <c r="F1325" s="463"/>
      <c r="G1325" s="463"/>
      <c r="H1325" s="463"/>
      <c r="I1325" s="464"/>
      <c r="J1325" s="129"/>
      <c r="K1325" s="445"/>
      <c r="L1325" s="445"/>
      <c r="M1325" s="74"/>
    </row>
    <row r="1326" spans="2:13">
      <c r="B1326" s="75" t="s">
        <v>1668</v>
      </c>
      <c r="C1326" s="95" t="s">
        <v>4</v>
      </c>
      <c r="D1326" s="465" t="s">
        <v>1663</v>
      </c>
      <c r="E1326" s="466"/>
      <c r="F1326" s="466"/>
      <c r="G1326" s="466" t="s">
        <v>1664</v>
      </c>
      <c r="H1326" s="466"/>
      <c r="I1326" s="467"/>
      <c r="J1326" s="129"/>
      <c r="K1326" s="445"/>
      <c r="L1326" s="445"/>
      <c r="M1326" s="74"/>
    </row>
    <row r="1327" spans="2:13">
      <c r="B1327" s="75" t="s">
        <v>1672</v>
      </c>
      <c r="C1327" s="103" t="s">
        <v>1598</v>
      </c>
      <c r="D1327" s="72" t="s">
        <v>1665</v>
      </c>
      <c r="E1327" s="445" t="s">
        <v>1374</v>
      </c>
      <c r="F1327" s="445"/>
      <c r="G1327" s="73" t="s">
        <v>1665</v>
      </c>
      <c r="H1327" s="445" t="s">
        <v>1937</v>
      </c>
      <c r="I1327" s="79"/>
      <c r="J1327" s="455"/>
      <c r="K1327" s="445"/>
      <c r="L1327" s="445"/>
      <c r="M1327" s="74"/>
    </row>
    <row r="1328" spans="2:13">
      <c r="B1328" s="75" t="s">
        <v>1661</v>
      </c>
      <c r="C1328" s="95">
        <v>585.78</v>
      </c>
      <c r="D1328" s="80" t="s">
        <v>1666</v>
      </c>
      <c r="E1328" s="99">
        <v>72</v>
      </c>
      <c r="F1328" s="77"/>
      <c r="G1328" s="81" t="s">
        <v>1666</v>
      </c>
      <c r="H1328" s="99">
        <v>150</v>
      </c>
      <c r="I1328" s="78"/>
      <c r="J1328" s="193"/>
      <c r="K1328" s="445"/>
      <c r="L1328" s="445"/>
      <c r="M1328" s="74"/>
    </row>
    <row r="1329" spans="2:13">
      <c r="B1329" s="75" t="s">
        <v>1662</v>
      </c>
      <c r="C1329" s="149">
        <v>189</v>
      </c>
      <c r="D1329" s="462" t="s">
        <v>1670</v>
      </c>
      <c r="E1329" s="463"/>
      <c r="F1329" s="463"/>
      <c r="G1329" s="463"/>
      <c r="H1329" s="463"/>
      <c r="I1329" s="464"/>
      <c r="J1329" s="193"/>
      <c r="K1329" s="445"/>
      <c r="L1329" s="445"/>
      <c r="M1329" s="74"/>
    </row>
    <row r="1330" spans="2:13">
      <c r="B1330" s="75" t="s">
        <v>1730</v>
      </c>
      <c r="C1330" s="95">
        <v>654.49</v>
      </c>
      <c r="D1330" s="465" t="s">
        <v>1663</v>
      </c>
      <c r="E1330" s="466"/>
      <c r="F1330" s="466"/>
      <c r="G1330" s="466" t="s">
        <v>1664</v>
      </c>
      <c r="H1330" s="466"/>
      <c r="I1330" s="467"/>
      <c r="J1330" s="193"/>
      <c r="K1330" s="445"/>
      <c r="L1330" s="445"/>
      <c r="M1330" s="74"/>
    </row>
    <row r="1331" spans="2:13">
      <c r="B1331" s="75" t="s">
        <v>1715</v>
      </c>
      <c r="C1331" s="95">
        <v>1.05</v>
      </c>
      <c r="D1331" s="72" t="s">
        <v>1665</v>
      </c>
      <c r="E1331" s="445" t="s">
        <v>13</v>
      </c>
      <c r="F1331" s="445"/>
      <c r="G1331" s="73" t="s">
        <v>1665</v>
      </c>
      <c r="H1331" s="445" t="s">
        <v>868</v>
      </c>
      <c r="I1331" s="79"/>
      <c r="J1331" s="193"/>
      <c r="K1331" s="445"/>
      <c r="L1331" s="445"/>
      <c r="M1331" s="74"/>
    </row>
    <row r="1332" spans="2:13">
      <c r="B1332" s="75" t="s">
        <v>1716</v>
      </c>
      <c r="C1332" s="95">
        <v>1.23</v>
      </c>
      <c r="D1332" s="72" t="s">
        <v>1666</v>
      </c>
      <c r="E1332" s="99">
        <v>90</v>
      </c>
      <c r="F1332" s="77"/>
      <c r="G1332" s="81" t="s">
        <v>1666</v>
      </c>
      <c r="H1332" s="100">
        <v>84</v>
      </c>
      <c r="I1332" s="79"/>
      <c r="J1332" s="193"/>
      <c r="K1332" s="445"/>
      <c r="L1332" s="445"/>
      <c r="M1332" s="74"/>
    </row>
    <row r="1333" spans="2:13">
      <c r="B1333" s="468" t="s">
        <v>1673</v>
      </c>
      <c r="C1333" s="463"/>
      <c r="D1333" s="464"/>
      <c r="E1333" s="462" t="s">
        <v>1674</v>
      </c>
      <c r="F1333" s="463"/>
      <c r="G1333" s="464"/>
      <c r="H1333" s="462" t="s">
        <v>1675</v>
      </c>
      <c r="I1333" s="463"/>
      <c r="J1333" s="464"/>
      <c r="K1333" s="462" t="s">
        <v>1703</v>
      </c>
      <c r="L1333" s="463"/>
      <c r="M1333" s="469"/>
    </row>
    <row r="1334" spans="2:13">
      <c r="B1334" s="82" t="s">
        <v>1676</v>
      </c>
      <c r="C1334" s="447" t="s">
        <v>1677</v>
      </c>
      <c r="D1334" s="448" t="s">
        <v>1678</v>
      </c>
      <c r="E1334" s="446" t="s">
        <v>1676</v>
      </c>
      <c r="F1334" s="447" t="s">
        <v>1677</v>
      </c>
      <c r="G1334" s="448" t="s">
        <v>1678</v>
      </c>
      <c r="H1334" s="446" t="s">
        <v>1696</v>
      </c>
      <c r="I1334" s="447" t="s">
        <v>1733</v>
      </c>
      <c r="J1334" s="448" t="s">
        <v>1734</v>
      </c>
      <c r="K1334" s="446" t="s">
        <v>1704</v>
      </c>
      <c r="L1334" s="447"/>
      <c r="M1334" s="86" t="s">
        <v>1705</v>
      </c>
    </row>
    <row r="1335" spans="2:13">
      <c r="B1335" s="70" t="s">
        <v>1680</v>
      </c>
      <c r="C1335" s="95" t="s">
        <v>1146</v>
      </c>
      <c r="D1335" s="101">
        <v>102</v>
      </c>
      <c r="E1335" s="444" t="s">
        <v>1680</v>
      </c>
      <c r="F1335" s="103" t="s">
        <v>946</v>
      </c>
      <c r="G1335" s="101">
        <v>68</v>
      </c>
      <c r="H1335" s="444" t="s">
        <v>1697</v>
      </c>
      <c r="I1335" s="95">
        <v>75</v>
      </c>
      <c r="J1335" s="101">
        <v>10</v>
      </c>
      <c r="K1335" s="444" t="s">
        <v>1706</v>
      </c>
      <c r="L1335" s="445"/>
      <c r="M1335" s="116">
        <v>55</v>
      </c>
    </row>
    <row r="1336" spans="2:13">
      <c r="B1336" s="70" t="s">
        <v>1681</v>
      </c>
      <c r="C1336" s="95" t="s">
        <v>849</v>
      </c>
      <c r="D1336" s="101">
        <v>75</v>
      </c>
      <c r="E1336" s="444" t="s">
        <v>1681</v>
      </c>
      <c r="F1336" s="95" t="s">
        <v>1724</v>
      </c>
      <c r="G1336" s="101">
        <v>0</v>
      </c>
      <c r="H1336" s="444" t="s">
        <v>1698</v>
      </c>
      <c r="I1336" s="95">
        <v>100</v>
      </c>
      <c r="J1336" s="101">
        <v>10</v>
      </c>
      <c r="K1336" s="444" t="s">
        <v>1737</v>
      </c>
      <c r="L1336" s="445"/>
      <c r="M1336" s="116">
        <v>0</v>
      </c>
    </row>
    <row r="1337" spans="2:13">
      <c r="B1337" s="70" t="s">
        <v>1682</v>
      </c>
      <c r="C1337" s="95" t="s">
        <v>1724</v>
      </c>
      <c r="D1337" s="101">
        <v>0</v>
      </c>
      <c r="E1337" s="444" t="s">
        <v>1682</v>
      </c>
      <c r="F1337" s="95" t="s">
        <v>1724</v>
      </c>
      <c r="G1337" s="101">
        <v>0</v>
      </c>
      <c r="H1337" s="444" t="s">
        <v>1699</v>
      </c>
      <c r="I1337" s="95">
        <v>0</v>
      </c>
      <c r="J1337" s="101">
        <v>20</v>
      </c>
      <c r="K1337" s="76" t="s">
        <v>1708</v>
      </c>
      <c r="L1337" s="77"/>
      <c r="M1337" s="110">
        <v>0</v>
      </c>
    </row>
    <row r="1338" spans="2:13">
      <c r="B1338" s="70" t="s">
        <v>1683</v>
      </c>
      <c r="C1338" s="118" t="s">
        <v>1789</v>
      </c>
      <c r="D1338" s="101">
        <v>75</v>
      </c>
      <c r="E1338" s="444" t="s">
        <v>1683</v>
      </c>
      <c r="F1338" s="105" t="s">
        <v>1309</v>
      </c>
      <c r="G1338" s="101">
        <v>95</v>
      </c>
      <c r="H1338" s="444" t="s">
        <v>1700</v>
      </c>
      <c r="I1338" s="95">
        <v>0</v>
      </c>
      <c r="J1338" s="101">
        <v>10</v>
      </c>
      <c r="K1338" s="462" t="s">
        <v>1709</v>
      </c>
      <c r="L1338" s="463"/>
      <c r="M1338" s="469"/>
    </row>
    <row r="1339" spans="2:13">
      <c r="B1339" s="70" t="s">
        <v>1684</v>
      </c>
      <c r="C1339" s="95" t="s">
        <v>980</v>
      </c>
      <c r="D1339" s="101">
        <v>90</v>
      </c>
      <c r="E1339" s="444" t="s">
        <v>1684</v>
      </c>
      <c r="F1339" s="95" t="s">
        <v>891</v>
      </c>
      <c r="G1339" s="101">
        <v>80</v>
      </c>
      <c r="H1339" s="445" t="s">
        <v>1726</v>
      </c>
      <c r="I1339" s="95">
        <v>50</v>
      </c>
      <c r="J1339" s="101">
        <v>0</v>
      </c>
      <c r="K1339" s="470" t="s">
        <v>1710</v>
      </c>
      <c r="L1339" s="471"/>
      <c r="M1339" s="116">
        <v>0</v>
      </c>
    </row>
    <row r="1340" spans="2:13">
      <c r="B1340" s="70" t="s">
        <v>1685</v>
      </c>
      <c r="C1340" s="95" t="s">
        <v>955</v>
      </c>
      <c r="D1340" s="101">
        <v>75</v>
      </c>
      <c r="E1340" s="444" t="s">
        <v>1685</v>
      </c>
      <c r="F1340" s="95" t="s">
        <v>958</v>
      </c>
      <c r="G1340" s="101">
        <v>52</v>
      </c>
      <c r="H1340" s="444" t="s">
        <v>1701</v>
      </c>
      <c r="I1340" s="95">
        <v>100</v>
      </c>
      <c r="J1340" s="101">
        <v>20</v>
      </c>
      <c r="K1340" s="470" t="s">
        <v>1711</v>
      </c>
      <c r="L1340" s="471"/>
      <c r="M1340" s="116">
        <v>0</v>
      </c>
    </row>
    <row r="1341" spans="2:13">
      <c r="B1341" s="70" t="s">
        <v>1686</v>
      </c>
      <c r="C1341" s="95" t="s">
        <v>1725</v>
      </c>
      <c r="D1341" s="101" t="s">
        <v>1725</v>
      </c>
      <c r="E1341" s="444" t="s">
        <v>1686</v>
      </c>
      <c r="F1341" s="95" t="s">
        <v>1725</v>
      </c>
      <c r="G1341" s="101" t="s">
        <v>1725</v>
      </c>
      <c r="H1341" s="444" t="s">
        <v>1687</v>
      </c>
      <c r="I1341" s="95">
        <v>85</v>
      </c>
      <c r="J1341" s="101">
        <v>30</v>
      </c>
      <c r="K1341" s="470" t="s">
        <v>1712</v>
      </c>
      <c r="L1341" s="471"/>
      <c r="M1341" s="116">
        <v>0</v>
      </c>
    </row>
    <row r="1342" spans="2:13">
      <c r="B1342" s="70" t="s">
        <v>1687</v>
      </c>
      <c r="C1342" s="95" t="s">
        <v>1097</v>
      </c>
      <c r="D1342" s="101">
        <v>80</v>
      </c>
      <c r="E1342" s="444" t="s">
        <v>1687</v>
      </c>
      <c r="F1342" s="95" t="s">
        <v>1724</v>
      </c>
      <c r="G1342" s="101">
        <v>0</v>
      </c>
      <c r="H1342" s="444" t="s">
        <v>1702</v>
      </c>
      <c r="I1342" s="109">
        <v>70</v>
      </c>
      <c r="J1342" s="115">
        <v>0</v>
      </c>
      <c r="K1342" s="96"/>
      <c r="L1342" s="109"/>
      <c r="M1342" s="110"/>
    </row>
    <row r="1343" spans="2:13">
      <c r="B1343" s="70" t="s">
        <v>1688</v>
      </c>
      <c r="C1343" s="103" t="s">
        <v>813</v>
      </c>
      <c r="D1343" s="101">
        <v>100</v>
      </c>
      <c r="E1343" s="444" t="s">
        <v>1688</v>
      </c>
      <c r="F1343" s="95" t="s">
        <v>1724</v>
      </c>
      <c r="G1343" s="101">
        <v>0</v>
      </c>
      <c r="H1343" s="472" t="s">
        <v>1714</v>
      </c>
      <c r="I1343" s="473"/>
      <c r="J1343" s="90" t="s">
        <v>1713</v>
      </c>
      <c r="K1343" s="106">
        <v>40</v>
      </c>
      <c r="L1343" s="91" t="s">
        <v>1707</v>
      </c>
      <c r="M1343" s="107">
        <v>480</v>
      </c>
    </row>
    <row r="1344" spans="2:13">
      <c r="B1344" s="70" t="s">
        <v>1689</v>
      </c>
      <c r="C1344" s="95" t="s">
        <v>629</v>
      </c>
      <c r="D1344" s="101">
        <v>60</v>
      </c>
      <c r="E1344" s="444" t="s">
        <v>1689</v>
      </c>
      <c r="F1344" s="95" t="s">
        <v>1724</v>
      </c>
      <c r="G1344" s="101">
        <v>0</v>
      </c>
      <c r="H1344" s="445"/>
      <c r="I1344" s="445"/>
      <c r="J1344" s="445"/>
      <c r="K1344" s="445"/>
      <c r="L1344" s="445"/>
      <c r="M1344" s="74"/>
    </row>
    <row r="1345" spans="2:13">
      <c r="B1345" s="70" t="s">
        <v>1690</v>
      </c>
      <c r="C1345" s="95" t="s">
        <v>1725</v>
      </c>
      <c r="D1345" s="101" t="s">
        <v>1725</v>
      </c>
      <c r="E1345" s="444" t="s">
        <v>1690</v>
      </c>
      <c r="F1345" s="95" t="s">
        <v>1725</v>
      </c>
      <c r="G1345" s="101" t="s">
        <v>1725</v>
      </c>
      <c r="H1345" s="445"/>
      <c r="I1345" s="445"/>
      <c r="J1345" s="445"/>
      <c r="K1345" s="445"/>
      <c r="L1345" s="445"/>
      <c r="M1345" s="74"/>
    </row>
    <row r="1346" spans="2:13">
      <c r="B1346" s="70" t="s">
        <v>1691</v>
      </c>
      <c r="C1346" s="95" t="s">
        <v>1751</v>
      </c>
      <c r="D1346" s="101">
        <v>80</v>
      </c>
      <c r="E1346" s="444" t="s">
        <v>1691</v>
      </c>
      <c r="F1346" s="105" t="s">
        <v>1197</v>
      </c>
      <c r="G1346" s="101">
        <v>75</v>
      </c>
      <c r="H1346" s="445"/>
      <c r="I1346" s="445"/>
      <c r="J1346" s="95" t="s">
        <v>1725</v>
      </c>
      <c r="K1346" s="445"/>
      <c r="L1346" s="445"/>
      <c r="M1346" s="74"/>
    </row>
    <row r="1347" spans="2:13">
      <c r="B1347" s="70" t="s">
        <v>1692</v>
      </c>
      <c r="C1347" s="103" t="s">
        <v>1254</v>
      </c>
      <c r="D1347" s="101">
        <v>80</v>
      </c>
      <c r="E1347" s="444" t="s">
        <v>1692</v>
      </c>
      <c r="F1347" s="95" t="s">
        <v>1724</v>
      </c>
      <c r="G1347" s="101">
        <v>0</v>
      </c>
      <c r="H1347" s="445"/>
      <c r="I1347" s="445"/>
      <c r="J1347" s="445"/>
      <c r="K1347" s="445"/>
      <c r="L1347" s="445"/>
      <c r="M1347" s="74"/>
    </row>
    <row r="1348" spans="2:13">
      <c r="B1348" s="70" t="s">
        <v>1693</v>
      </c>
      <c r="C1348" s="118" t="s">
        <v>1193</v>
      </c>
      <c r="D1348" s="101">
        <v>70</v>
      </c>
      <c r="E1348" s="444" t="s">
        <v>1693</v>
      </c>
      <c r="F1348" s="105" t="s">
        <v>1187</v>
      </c>
      <c r="G1348" s="101">
        <v>80</v>
      </c>
      <c r="H1348" s="95" t="s">
        <v>1718</v>
      </c>
      <c r="I1348" s="445"/>
      <c r="J1348" s="94" t="s">
        <v>1719</v>
      </c>
      <c r="K1348" s="445"/>
      <c r="L1348" s="94" t="s">
        <v>1720</v>
      </c>
      <c r="M1348" s="74"/>
    </row>
    <row r="1349" spans="2:13">
      <c r="B1349" s="70" t="s">
        <v>1694</v>
      </c>
      <c r="C1349" s="95" t="s">
        <v>1724</v>
      </c>
      <c r="D1349" s="101">
        <v>0</v>
      </c>
      <c r="E1349" s="444" t="s">
        <v>1694</v>
      </c>
      <c r="F1349" s="95" t="s">
        <v>1724</v>
      </c>
      <c r="G1349" s="101">
        <v>0</v>
      </c>
      <c r="H1349" s="445"/>
      <c r="I1349" s="445"/>
      <c r="J1349" s="445"/>
      <c r="K1349" s="445"/>
      <c r="L1349" s="445"/>
      <c r="M1349" s="74"/>
    </row>
    <row r="1350" spans="2:13">
      <c r="B1350" s="70" t="s">
        <v>1679</v>
      </c>
      <c r="C1350" s="103" t="s">
        <v>1068</v>
      </c>
      <c r="D1350" s="101">
        <v>70</v>
      </c>
      <c r="E1350" s="444" t="s">
        <v>1679</v>
      </c>
      <c r="F1350" s="95" t="s">
        <v>1724</v>
      </c>
      <c r="G1350" s="101">
        <v>0</v>
      </c>
      <c r="H1350" s="445"/>
      <c r="I1350" s="445"/>
      <c r="J1350" s="95" t="s">
        <v>1725</v>
      </c>
      <c r="K1350" s="445"/>
      <c r="L1350" s="445"/>
      <c r="M1350" s="74"/>
    </row>
    <row r="1351" spans="2:13">
      <c r="B1351" s="70" t="s">
        <v>1695</v>
      </c>
      <c r="C1351" s="95" t="s">
        <v>1724</v>
      </c>
      <c r="D1351" s="101">
        <v>0</v>
      </c>
      <c r="E1351" s="444" t="s">
        <v>1695</v>
      </c>
      <c r="F1351" s="95" t="s">
        <v>1724</v>
      </c>
      <c r="G1351" s="101">
        <v>0</v>
      </c>
      <c r="H1351" s="445"/>
      <c r="I1351" s="445"/>
      <c r="J1351" s="445"/>
      <c r="K1351" s="445"/>
      <c r="L1351" s="445"/>
      <c r="M1351" s="74"/>
    </row>
    <row r="1352" spans="2:13" ht="15.75" thickBot="1">
      <c r="B1352" s="111" t="s">
        <v>1731</v>
      </c>
      <c r="C1352" s="102"/>
      <c r="D1352" s="117">
        <v>80</v>
      </c>
      <c r="E1352" s="112" t="s">
        <v>1732</v>
      </c>
      <c r="F1352" s="102"/>
      <c r="G1352" s="117">
        <v>75</v>
      </c>
      <c r="H1352" s="92"/>
      <c r="I1352" s="92"/>
      <c r="J1352" s="92"/>
      <c r="K1352" s="92"/>
      <c r="L1352" s="92"/>
      <c r="M1352" s="93"/>
    </row>
    <row r="1353" spans="2:13" ht="16.5" thickTop="1" thickBot="1">
      <c r="B1353" s="113"/>
      <c r="C1353" s="114"/>
      <c r="D1353" s="151"/>
      <c r="E1353" s="113"/>
      <c r="F1353" s="114"/>
      <c r="G1353" s="151"/>
      <c r="H1353" s="67"/>
      <c r="I1353" s="67"/>
      <c r="J1353" s="67"/>
      <c r="K1353" s="67"/>
      <c r="L1353" s="67"/>
      <c r="M1353" s="67"/>
    </row>
    <row r="1354" spans="2:13" ht="16.5" thickTop="1" thickBot="1">
      <c r="B1354" s="457" t="s">
        <v>1770</v>
      </c>
      <c r="C1354" s="458"/>
      <c r="D1354" s="459" t="s">
        <v>1660</v>
      </c>
      <c r="E1354" s="460"/>
      <c r="F1354" s="460"/>
      <c r="G1354" s="460"/>
      <c r="H1354" s="460"/>
      <c r="I1354" s="461"/>
      <c r="J1354" s="152"/>
      <c r="K1354" s="68"/>
      <c r="L1354" s="68"/>
      <c r="M1354" s="69"/>
    </row>
    <row r="1355" spans="2:13" ht="15.75" thickTop="1">
      <c r="B1355" s="75" t="s">
        <v>1669</v>
      </c>
      <c r="C1355" s="133">
        <v>20</v>
      </c>
      <c r="D1355" s="132" t="s">
        <v>1654</v>
      </c>
      <c r="E1355" s="133" t="s">
        <v>1655</v>
      </c>
      <c r="F1355" s="133" t="s">
        <v>1656</v>
      </c>
      <c r="G1355" s="133" t="s">
        <v>1658</v>
      </c>
      <c r="H1355" s="133" t="s">
        <v>1657</v>
      </c>
      <c r="I1355" s="134" t="s">
        <v>1659</v>
      </c>
      <c r="J1355" s="153"/>
      <c r="K1355" s="131"/>
      <c r="L1355" s="131"/>
      <c r="M1355" s="74"/>
    </row>
    <row r="1356" spans="2:13">
      <c r="B1356" s="75" t="s">
        <v>1762</v>
      </c>
      <c r="C1356" s="95" t="s">
        <v>1755</v>
      </c>
      <c r="D1356" s="96">
        <v>108</v>
      </c>
      <c r="E1356" s="97">
        <v>130</v>
      </c>
      <c r="F1356" s="97">
        <v>95</v>
      </c>
      <c r="G1356" s="97">
        <v>80</v>
      </c>
      <c r="H1356" s="97">
        <v>85</v>
      </c>
      <c r="I1356" s="98">
        <v>102</v>
      </c>
      <c r="J1356" s="153"/>
      <c r="K1356" s="131"/>
      <c r="L1356" s="131"/>
      <c r="M1356" s="74"/>
    </row>
    <row r="1357" spans="2:13">
      <c r="B1357" s="75" t="s">
        <v>1667</v>
      </c>
      <c r="C1357" s="95" t="s">
        <v>2</v>
      </c>
      <c r="D1357" s="462" t="s">
        <v>1671</v>
      </c>
      <c r="E1357" s="463"/>
      <c r="F1357" s="463"/>
      <c r="G1357" s="463"/>
      <c r="H1357" s="463"/>
      <c r="I1357" s="464"/>
      <c r="J1357" s="153"/>
      <c r="K1357" s="131"/>
      <c r="L1357" s="131"/>
      <c r="M1357" s="74"/>
    </row>
    <row r="1358" spans="2:13">
      <c r="B1358" s="75" t="s">
        <v>1668</v>
      </c>
      <c r="C1358" s="95" t="s">
        <v>9</v>
      </c>
      <c r="D1358" s="465" t="s">
        <v>1663</v>
      </c>
      <c r="E1358" s="466"/>
      <c r="F1358" s="466"/>
      <c r="G1358" s="466" t="s">
        <v>1664</v>
      </c>
      <c r="H1358" s="466"/>
      <c r="I1358" s="467"/>
      <c r="J1358" s="153"/>
      <c r="K1358" s="131"/>
      <c r="L1358" s="131"/>
      <c r="M1358" s="74"/>
    </row>
    <row r="1359" spans="2:13">
      <c r="B1359" s="75" t="s">
        <v>1672</v>
      </c>
      <c r="C1359" s="95" t="s">
        <v>1562</v>
      </c>
      <c r="D1359" s="72" t="s">
        <v>1665</v>
      </c>
      <c r="E1359" s="131" t="s">
        <v>1076</v>
      </c>
      <c r="F1359" s="131"/>
      <c r="G1359" s="73" t="s">
        <v>1665</v>
      </c>
      <c r="H1359" s="131" t="s">
        <v>813</v>
      </c>
      <c r="I1359" s="79"/>
      <c r="J1359" s="155"/>
      <c r="K1359" s="131"/>
      <c r="L1359" s="131"/>
      <c r="M1359" s="74"/>
    </row>
    <row r="1360" spans="2:13">
      <c r="B1360" s="75" t="s">
        <v>1661</v>
      </c>
      <c r="C1360" s="119">
        <v>1084.81</v>
      </c>
      <c r="D1360" s="80" t="s">
        <v>1666</v>
      </c>
      <c r="E1360" s="99">
        <v>120</v>
      </c>
      <c r="F1360" s="77"/>
      <c r="G1360" s="81" t="s">
        <v>1666</v>
      </c>
      <c r="H1360" s="99">
        <v>100</v>
      </c>
      <c r="I1360" s="78"/>
      <c r="J1360" s="154"/>
      <c r="K1360" s="131"/>
      <c r="L1360" s="131"/>
      <c r="M1360" s="74"/>
    </row>
    <row r="1361" spans="2:13">
      <c r="B1361" s="75" t="s">
        <v>1662</v>
      </c>
      <c r="C1361" s="95">
        <v>415.45</v>
      </c>
      <c r="D1361" s="462" t="s">
        <v>1670</v>
      </c>
      <c r="E1361" s="463"/>
      <c r="F1361" s="463"/>
      <c r="G1361" s="463"/>
      <c r="H1361" s="463"/>
      <c r="I1361" s="464"/>
      <c r="J1361" s="154"/>
      <c r="K1361" s="131"/>
      <c r="L1361" s="131"/>
      <c r="M1361" s="74"/>
    </row>
    <row r="1362" spans="2:13">
      <c r="B1362" s="75" t="s">
        <v>1730</v>
      </c>
      <c r="C1362" s="149">
        <v>507.9</v>
      </c>
      <c r="D1362" s="465" t="s">
        <v>1663</v>
      </c>
      <c r="E1362" s="466"/>
      <c r="F1362" s="466"/>
      <c r="G1362" s="466" t="s">
        <v>1664</v>
      </c>
      <c r="H1362" s="466"/>
      <c r="I1362" s="467"/>
      <c r="J1362" s="154"/>
      <c r="K1362" s="131"/>
      <c r="L1362" s="131"/>
      <c r="M1362" s="74"/>
    </row>
    <row r="1363" spans="2:13">
      <c r="B1363" s="75" t="s">
        <v>1715</v>
      </c>
      <c r="C1363" s="95">
        <v>1.66</v>
      </c>
      <c r="D1363" s="72" t="s">
        <v>1665</v>
      </c>
      <c r="E1363" s="131" t="s">
        <v>796</v>
      </c>
      <c r="F1363" s="131"/>
      <c r="G1363" s="73" t="s">
        <v>1665</v>
      </c>
      <c r="H1363" s="131" t="s">
        <v>812</v>
      </c>
      <c r="I1363" s="79"/>
      <c r="J1363" s="154"/>
      <c r="K1363" s="131"/>
      <c r="L1363" s="131"/>
      <c r="M1363" s="74"/>
    </row>
    <row r="1364" spans="2:13">
      <c r="B1364" s="75" t="s">
        <v>1716</v>
      </c>
      <c r="C1364" s="95">
        <v>1.57</v>
      </c>
      <c r="D1364" s="72" t="s">
        <v>1666</v>
      </c>
      <c r="E1364" s="99">
        <v>126</v>
      </c>
      <c r="F1364" s="77"/>
      <c r="G1364" s="81" t="s">
        <v>1666</v>
      </c>
      <c r="H1364" s="100">
        <v>90</v>
      </c>
      <c r="I1364" s="79"/>
      <c r="J1364" s="154"/>
      <c r="K1364" s="131"/>
      <c r="L1364" s="131"/>
      <c r="M1364" s="74"/>
    </row>
    <row r="1365" spans="2:13">
      <c r="B1365" s="468" t="s">
        <v>1673</v>
      </c>
      <c r="C1365" s="463"/>
      <c r="D1365" s="464"/>
      <c r="E1365" s="462" t="s">
        <v>1674</v>
      </c>
      <c r="F1365" s="463"/>
      <c r="G1365" s="464"/>
      <c r="H1365" s="462" t="s">
        <v>1675</v>
      </c>
      <c r="I1365" s="463"/>
      <c r="J1365" s="464"/>
      <c r="K1365" s="462" t="s">
        <v>1703</v>
      </c>
      <c r="L1365" s="463"/>
      <c r="M1365" s="469"/>
    </row>
    <row r="1366" spans="2:13">
      <c r="B1366" s="82" t="s">
        <v>1676</v>
      </c>
      <c r="C1366" s="133" t="s">
        <v>1677</v>
      </c>
      <c r="D1366" s="134" t="s">
        <v>1678</v>
      </c>
      <c r="E1366" s="132" t="s">
        <v>1676</v>
      </c>
      <c r="F1366" s="133" t="s">
        <v>1677</v>
      </c>
      <c r="G1366" s="134" t="s">
        <v>1678</v>
      </c>
      <c r="H1366" s="132" t="s">
        <v>1696</v>
      </c>
      <c r="I1366" s="133" t="s">
        <v>1733</v>
      </c>
      <c r="J1366" s="134" t="s">
        <v>1734</v>
      </c>
      <c r="K1366" s="132" t="s">
        <v>1704</v>
      </c>
      <c r="L1366" s="133"/>
      <c r="M1366" s="86" t="s">
        <v>1705</v>
      </c>
    </row>
    <row r="1367" spans="2:13">
      <c r="B1367" s="70" t="s">
        <v>1680</v>
      </c>
      <c r="C1367" s="95" t="s">
        <v>1146</v>
      </c>
      <c r="D1367" s="101">
        <v>102</v>
      </c>
      <c r="E1367" s="130" t="s">
        <v>1680</v>
      </c>
      <c r="F1367" s="103" t="s">
        <v>946</v>
      </c>
      <c r="G1367" s="101">
        <v>68</v>
      </c>
      <c r="H1367" s="130" t="s">
        <v>1697</v>
      </c>
      <c r="I1367" s="95">
        <v>0</v>
      </c>
      <c r="J1367" s="101">
        <v>20</v>
      </c>
      <c r="K1367" s="130" t="s">
        <v>1706</v>
      </c>
      <c r="L1367" s="131"/>
      <c r="M1367" s="116">
        <v>0</v>
      </c>
    </row>
    <row r="1368" spans="2:13">
      <c r="B1368" s="70" t="s">
        <v>1681</v>
      </c>
      <c r="C1368" s="95" t="s">
        <v>847</v>
      </c>
      <c r="D1368" s="101">
        <v>65</v>
      </c>
      <c r="E1368" s="130" t="s">
        <v>1681</v>
      </c>
      <c r="F1368" s="95" t="s">
        <v>846</v>
      </c>
      <c r="G1368" s="101">
        <v>102</v>
      </c>
      <c r="H1368" s="130" t="s">
        <v>1698</v>
      </c>
      <c r="I1368" s="95">
        <v>90</v>
      </c>
      <c r="J1368" s="101">
        <v>-75</v>
      </c>
      <c r="K1368" s="130" t="s">
        <v>1737</v>
      </c>
      <c r="L1368" s="131"/>
      <c r="M1368" s="116">
        <v>0</v>
      </c>
    </row>
    <row r="1369" spans="2:13">
      <c r="B1369" s="70" t="s">
        <v>1682</v>
      </c>
      <c r="C1369" s="95" t="s">
        <v>646</v>
      </c>
      <c r="D1369" s="101">
        <v>81</v>
      </c>
      <c r="E1369" s="130" t="s">
        <v>1682</v>
      </c>
      <c r="F1369" s="95" t="s">
        <v>1273</v>
      </c>
      <c r="G1369" s="101">
        <v>95</v>
      </c>
      <c r="H1369" s="130" t="s">
        <v>1699</v>
      </c>
      <c r="I1369" s="95">
        <v>0</v>
      </c>
      <c r="J1369" s="101">
        <v>30</v>
      </c>
      <c r="K1369" s="76" t="s">
        <v>1708</v>
      </c>
      <c r="L1369" s="77"/>
      <c r="M1369" s="110">
        <v>0</v>
      </c>
    </row>
    <row r="1370" spans="2:13">
      <c r="B1370" s="70" t="s">
        <v>1683</v>
      </c>
      <c r="C1370" s="95" t="s">
        <v>1724</v>
      </c>
      <c r="D1370" s="101">
        <v>0</v>
      </c>
      <c r="E1370" s="130" t="s">
        <v>1683</v>
      </c>
      <c r="F1370" s="95" t="s">
        <v>1724</v>
      </c>
      <c r="G1370" s="101">
        <v>0</v>
      </c>
      <c r="H1370" s="130" t="s">
        <v>1700</v>
      </c>
      <c r="I1370" s="95">
        <v>0</v>
      </c>
      <c r="J1370" s="101">
        <v>0</v>
      </c>
      <c r="K1370" s="462" t="s">
        <v>1709</v>
      </c>
      <c r="L1370" s="463"/>
      <c r="M1370" s="469"/>
    </row>
    <row r="1371" spans="2:13">
      <c r="B1371" s="70" t="s">
        <v>1684</v>
      </c>
      <c r="C1371" s="95" t="s">
        <v>1724</v>
      </c>
      <c r="D1371" s="101">
        <v>0</v>
      </c>
      <c r="E1371" s="130" t="s">
        <v>1684</v>
      </c>
      <c r="F1371" s="95" t="s">
        <v>1724</v>
      </c>
      <c r="G1371" s="101">
        <v>0</v>
      </c>
      <c r="H1371" s="131" t="s">
        <v>1726</v>
      </c>
      <c r="I1371" s="95">
        <v>50</v>
      </c>
      <c r="J1371" s="101">
        <v>0</v>
      </c>
      <c r="K1371" s="470" t="s">
        <v>1710</v>
      </c>
      <c r="L1371" s="471"/>
      <c r="M1371" s="116">
        <v>0</v>
      </c>
    </row>
    <row r="1372" spans="2:13">
      <c r="B1372" s="70" t="s">
        <v>1685</v>
      </c>
      <c r="C1372" s="95" t="s">
        <v>1724</v>
      </c>
      <c r="D1372" s="101">
        <v>0</v>
      </c>
      <c r="E1372" s="130" t="s">
        <v>1685</v>
      </c>
      <c r="F1372" s="95" t="s">
        <v>1724</v>
      </c>
      <c r="G1372" s="101">
        <v>0</v>
      </c>
      <c r="H1372" s="130" t="s">
        <v>1701</v>
      </c>
      <c r="I1372" s="95">
        <v>0</v>
      </c>
      <c r="J1372" s="101">
        <v>0</v>
      </c>
      <c r="K1372" s="470" t="s">
        <v>1711</v>
      </c>
      <c r="L1372" s="471"/>
      <c r="M1372" s="116">
        <v>0</v>
      </c>
    </row>
    <row r="1373" spans="2:13">
      <c r="B1373" s="70" t="s">
        <v>1686</v>
      </c>
      <c r="C1373" s="103" t="s">
        <v>699</v>
      </c>
      <c r="D1373" s="101">
        <v>75</v>
      </c>
      <c r="E1373" s="130" t="s">
        <v>1686</v>
      </c>
      <c r="F1373" s="95" t="s">
        <v>1724</v>
      </c>
      <c r="G1373" s="101">
        <v>0</v>
      </c>
      <c r="H1373" s="130" t="s">
        <v>1687</v>
      </c>
      <c r="I1373" s="95">
        <v>85</v>
      </c>
      <c r="J1373" s="101">
        <v>30</v>
      </c>
      <c r="K1373" s="470" t="s">
        <v>1712</v>
      </c>
      <c r="L1373" s="471"/>
      <c r="M1373" s="116">
        <v>100</v>
      </c>
    </row>
    <row r="1374" spans="2:13">
      <c r="B1374" s="70" t="s">
        <v>1687</v>
      </c>
      <c r="C1374" s="95" t="s">
        <v>1097</v>
      </c>
      <c r="D1374" s="101">
        <v>80</v>
      </c>
      <c r="E1374" s="130" t="s">
        <v>1687</v>
      </c>
      <c r="F1374" s="95" t="s">
        <v>1724</v>
      </c>
      <c r="G1374" s="101">
        <v>0</v>
      </c>
      <c r="H1374" s="130" t="s">
        <v>1702</v>
      </c>
      <c r="I1374" s="109">
        <v>0</v>
      </c>
      <c r="J1374" s="115">
        <v>0</v>
      </c>
      <c r="K1374" s="96"/>
      <c r="L1374" s="109"/>
      <c r="M1374" s="110"/>
    </row>
    <row r="1375" spans="2:13">
      <c r="B1375" s="70" t="s">
        <v>1688</v>
      </c>
      <c r="C1375" s="95" t="s">
        <v>1725</v>
      </c>
      <c r="D1375" s="101" t="s">
        <v>1725</v>
      </c>
      <c r="E1375" s="130" t="s">
        <v>1688</v>
      </c>
      <c r="F1375" s="95" t="s">
        <v>1725</v>
      </c>
      <c r="G1375" s="101" t="s">
        <v>1725</v>
      </c>
      <c r="H1375" s="472" t="s">
        <v>1714</v>
      </c>
      <c r="I1375" s="473"/>
      <c r="J1375" s="90" t="s">
        <v>1713</v>
      </c>
      <c r="K1375" s="106">
        <v>10</v>
      </c>
      <c r="L1375" s="91" t="s">
        <v>1707</v>
      </c>
      <c r="M1375" s="107">
        <v>75</v>
      </c>
    </row>
    <row r="1376" spans="2:13">
      <c r="B1376" s="70" t="s">
        <v>1689</v>
      </c>
      <c r="C1376" s="95" t="s">
        <v>629</v>
      </c>
      <c r="D1376" s="101">
        <v>60</v>
      </c>
      <c r="E1376" s="130" t="s">
        <v>1689</v>
      </c>
      <c r="F1376" s="95" t="s">
        <v>1724</v>
      </c>
      <c r="G1376" s="101">
        <v>0</v>
      </c>
      <c r="H1376" s="131"/>
      <c r="I1376" s="131"/>
      <c r="J1376" s="131"/>
      <c r="K1376" s="131"/>
      <c r="L1376" s="131"/>
      <c r="M1376" s="74"/>
    </row>
    <row r="1377" spans="2:13">
      <c r="B1377" s="70" t="s">
        <v>1690</v>
      </c>
      <c r="C1377" s="95" t="s">
        <v>1724</v>
      </c>
      <c r="D1377" s="101">
        <v>0</v>
      </c>
      <c r="E1377" s="130" t="s">
        <v>1690</v>
      </c>
      <c r="F1377" s="95" t="s">
        <v>1724</v>
      </c>
      <c r="G1377" s="101">
        <v>0</v>
      </c>
      <c r="H1377" s="131"/>
      <c r="I1377" s="131"/>
      <c r="J1377" s="131"/>
      <c r="K1377" s="131"/>
      <c r="L1377" s="131"/>
      <c r="M1377" s="74"/>
    </row>
    <row r="1378" spans="2:13">
      <c r="B1378" s="70" t="s">
        <v>1691</v>
      </c>
      <c r="C1378" s="103" t="s">
        <v>881</v>
      </c>
      <c r="D1378" s="101">
        <v>51</v>
      </c>
      <c r="E1378" s="130" t="s">
        <v>1691</v>
      </c>
      <c r="F1378" s="95" t="s">
        <v>1724</v>
      </c>
      <c r="G1378" s="101">
        <v>0</v>
      </c>
      <c r="H1378" s="131"/>
      <c r="I1378" s="131"/>
      <c r="J1378" s="131"/>
      <c r="K1378" s="131"/>
      <c r="L1378" s="131"/>
      <c r="M1378" s="74"/>
    </row>
    <row r="1379" spans="2:13">
      <c r="B1379" s="70" t="s">
        <v>1692</v>
      </c>
      <c r="C1379" s="103" t="s">
        <v>1254</v>
      </c>
      <c r="D1379" s="101">
        <v>80</v>
      </c>
      <c r="E1379" s="130" t="s">
        <v>1692</v>
      </c>
      <c r="F1379" s="95" t="s">
        <v>1724</v>
      </c>
      <c r="G1379" s="101">
        <v>0</v>
      </c>
      <c r="H1379" s="131"/>
      <c r="I1379" s="131"/>
      <c r="J1379" s="131"/>
      <c r="K1379" s="131"/>
      <c r="L1379" s="131"/>
      <c r="M1379" s="74"/>
    </row>
    <row r="1380" spans="2:13">
      <c r="B1380" s="70" t="s">
        <v>1693</v>
      </c>
      <c r="C1380" s="105" t="s">
        <v>1189</v>
      </c>
      <c r="D1380" s="101">
        <v>70</v>
      </c>
      <c r="E1380" s="130" t="s">
        <v>1693</v>
      </c>
      <c r="F1380" s="95" t="s">
        <v>1724</v>
      </c>
      <c r="G1380" s="101">
        <v>0</v>
      </c>
      <c r="H1380" s="95" t="s">
        <v>1718</v>
      </c>
      <c r="I1380" s="131"/>
      <c r="J1380" s="94" t="s">
        <v>1719</v>
      </c>
      <c r="K1380" s="131"/>
      <c r="L1380" s="94" t="s">
        <v>1720</v>
      </c>
      <c r="M1380" s="74"/>
    </row>
    <row r="1381" spans="2:13">
      <c r="B1381" s="70" t="s">
        <v>1694</v>
      </c>
      <c r="C1381" s="95" t="s">
        <v>1725</v>
      </c>
      <c r="D1381" s="101" t="s">
        <v>1725</v>
      </c>
      <c r="E1381" s="130" t="s">
        <v>1694</v>
      </c>
      <c r="F1381" s="95" t="s">
        <v>1725</v>
      </c>
      <c r="G1381" s="101" t="s">
        <v>1725</v>
      </c>
      <c r="H1381" s="131"/>
      <c r="I1381" s="131"/>
      <c r="J1381" s="131"/>
      <c r="K1381" s="131"/>
      <c r="L1381" s="131"/>
      <c r="M1381" s="74"/>
    </row>
    <row r="1382" spans="2:13">
      <c r="B1382" s="70" t="s">
        <v>1679</v>
      </c>
      <c r="C1382" s="95" t="s">
        <v>754</v>
      </c>
      <c r="D1382" s="101">
        <v>80</v>
      </c>
      <c r="E1382" s="130" t="s">
        <v>1679</v>
      </c>
      <c r="F1382" s="95" t="s">
        <v>1724</v>
      </c>
      <c r="G1382" s="101">
        <v>0</v>
      </c>
      <c r="H1382" s="131"/>
      <c r="I1382" s="131"/>
      <c r="J1382" s="131"/>
      <c r="K1382" s="131"/>
      <c r="L1382" s="131"/>
      <c r="M1382" s="74"/>
    </row>
    <row r="1383" spans="2:13">
      <c r="B1383" s="70" t="s">
        <v>1695</v>
      </c>
      <c r="C1383" s="95" t="s">
        <v>965</v>
      </c>
      <c r="D1383" s="101">
        <v>80</v>
      </c>
      <c r="E1383" s="130" t="s">
        <v>1695</v>
      </c>
      <c r="F1383" s="95" t="s">
        <v>1724</v>
      </c>
      <c r="G1383" s="101">
        <v>0</v>
      </c>
      <c r="H1383" s="131"/>
      <c r="I1383" s="131"/>
      <c r="J1383" s="131"/>
      <c r="K1383" s="131"/>
      <c r="L1383" s="131"/>
      <c r="M1383" s="74"/>
    </row>
    <row r="1384" spans="2:13" ht="15.75" thickBot="1">
      <c r="B1384" s="111" t="s">
        <v>1731</v>
      </c>
      <c r="C1384" s="102"/>
      <c r="D1384" s="117">
        <v>75</v>
      </c>
      <c r="E1384" s="112" t="s">
        <v>1732</v>
      </c>
      <c r="F1384" s="102"/>
      <c r="G1384" s="117">
        <v>88</v>
      </c>
      <c r="H1384" s="92"/>
      <c r="I1384" s="92"/>
      <c r="J1384" s="92"/>
      <c r="K1384" s="92"/>
      <c r="L1384" s="92"/>
      <c r="M1384" s="93"/>
    </row>
    <row r="1385" spans="2:13" ht="15.75" thickTop="1">
      <c r="B1385" s="165"/>
      <c r="C1385" s="166"/>
      <c r="D1385" s="166"/>
      <c r="E1385" s="165"/>
      <c r="F1385" s="166"/>
      <c r="G1385" s="166"/>
      <c r="H1385" s="165"/>
      <c r="I1385" s="165"/>
      <c r="J1385" s="165"/>
      <c r="K1385" s="165"/>
      <c r="L1385" s="165"/>
      <c r="M1385" s="165"/>
    </row>
    <row r="1386" spans="2:13">
      <c r="B1386" s="165"/>
      <c r="C1386" s="166"/>
      <c r="D1386" s="166"/>
      <c r="E1386" s="165"/>
      <c r="F1386" s="166"/>
      <c r="G1386" s="166"/>
      <c r="H1386" s="165"/>
      <c r="I1386" s="165"/>
      <c r="J1386" s="165"/>
      <c r="K1386" s="165"/>
      <c r="L1386" s="165"/>
      <c r="M1386" s="165"/>
    </row>
    <row r="1387" spans="2:13" ht="15.75" thickBot="1">
      <c r="B1387" s="165"/>
      <c r="C1387" s="166"/>
      <c r="D1387" s="166"/>
      <c r="E1387" s="165"/>
      <c r="F1387" s="166"/>
      <c r="G1387" s="166"/>
      <c r="H1387" s="165"/>
      <c r="I1387" s="165"/>
      <c r="J1387" s="165"/>
      <c r="K1387" s="165"/>
      <c r="L1387" s="165"/>
      <c r="M1387" s="165"/>
    </row>
    <row r="1388" spans="2:13" ht="16.5" thickTop="1" thickBot="1">
      <c r="B1388" s="457" t="s">
        <v>1817</v>
      </c>
      <c r="C1388" s="458"/>
      <c r="D1388" s="459" t="s">
        <v>1660</v>
      </c>
      <c r="E1388" s="460"/>
      <c r="F1388" s="460"/>
      <c r="G1388" s="460"/>
      <c r="H1388" s="460"/>
      <c r="I1388" s="461"/>
      <c r="J1388" s="225"/>
      <c r="K1388" s="68"/>
      <c r="L1388" s="68"/>
      <c r="M1388" s="69"/>
    </row>
    <row r="1389" spans="2:13" ht="15.75" thickTop="1">
      <c r="B1389" s="75" t="s">
        <v>1669</v>
      </c>
      <c r="C1389" s="213">
        <v>17</v>
      </c>
      <c r="D1389" s="212" t="s">
        <v>1654</v>
      </c>
      <c r="E1389" s="213" t="s">
        <v>1655</v>
      </c>
      <c r="F1389" s="213" t="s">
        <v>1656</v>
      </c>
      <c r="G1389" s="213" t="s">
        <v>1658</v>
      </c>
      <c r="H1389" s="213" t="s">
        <v>1657</v>
      </c>
      <c r="I1389" s="214" t="s">
        <v>1659</v>
      </c>
      <c r="J1389" s="224"/>
      <c r="K1389" s="211"/>
      <c r="L1389" s="211"/>
      <c r="M1389" s="74"/>
    </row>
    <row r="1390" spans="2:13">
      <c r="B1390" s="75" t="s">
        <v>1762</v>
      </c>
      <c r="C1390" s="95" t="s">
        <v>1747</v>
      </c>
      <c r="D1390" s="96">
        <v>60</v>
      </c>
      <c r="E1390" s="97">
        <v>65</v>
      </c>
      <c r="F1390" s="97">
        <v>60</v>
      </c>
      <c r="G1390" s="97">
        <v>130</v>
      </c>
      <c r="H1390" s="97">
        <v>75</v>
      </c>
      <c r="I1390" s="98">
        <v>110</v>
      </c>
      <c r="J1390" s="224"/>
      <c r="K1390" s="211"/>
      <c r="L1390" s="211"/>
      <c r="M1390" s="74"/>
    </row>
    <row r="1391" spans="2:13">
      <c r="B1391" s="75" t="s">
        <v>1667</v>
      </c>
      <c r="C1391" s="95" t="s">
        <v>7</v>
      </c>
      <c r="D1391" s="462" t="s">
        <v>1671</v>
      </c>
      <c r="E1391" s="463"/>
      <c r="F1391" s="463"/>
      <c r="G1391" s="463"/>
      <c r="H1391" s="463"/>
      <c r="I1391" s="464"/>
      <c r="J1391" s="224"/>
      <c r="K1391" s="211"/>
      <c r="L1391" s="211"/>
      <c r="M1391" s="74"/>
    </row>
    <row r="1392" spans="2:13">
      <c r="B1392" s="75" t="s">
        <v>1668</v>
      </c>
      <c r="C1392" s="95" t="s">
        <v>12</v>
      </c>
      <c r="D1392" s="465" t="s">
        <v>1663</v>
      </c>
      <c r="E1392" s="466"/>
      <c r="F1392" s="466"/>
      <c r="G1392" s="466" t="s">
        <v>1664</v>
      </c>
      <c r="H1392" s="466"/>
      <c r="I1392" s="467"/>
      <c r="J1392" s="224"/>
      <c r="K1392" s="211"/>
      <c r="L1392" s="211"/>
      <c r="M1392" s="74"/>
    </row>
    <row r="1393" spans="2:13">
      <c r="B1393" s="75" t="s">
        <v>1672</v>
      </c>
      <c r="C1393" s="95" t="s">
        <v>1499</v>
      </c>
      <c r="D1393" s="72" t="s">
        <v>1665</v>
      </c>
      <c r="E1393" s="211" t="s">
        <v>1189</v>
      </c>
      <c r="F1393" s="211"/>
      <c r="G1393" s="73" t="s">
        <v>1665</v>
      </c>
      <c r="H1393" s="211" t="s">
        <v>1097</v>
      </c>
      <c r="I1393" s="79"/>
      <c r="J1393" s="227"/>
      <c r="K1393" s="211"/>
      <c r="L1393" s="211"/>
      <c r="M1393" s="74"/>
    </row>
    <row r="1394" spans="2:13">
      <c r="B1394" s="75" t="s">
        <v>1661</v>
      </c>
      <c r="C1394" s="95">
        <v>664.51</v>
      </c>
      <c r="D1394" s="80" t="s">
        <v>1666</v>
      </c>
      <c r="E1394" s="99">
        <v>70</v>
      </c>
      <c r="F1394" s="77"/>
      <c r="G1394" s="81" t="s">
        <v>1666</v>
      </c>
      <c r="H1394" s="99">
        <v>80</v>
      </c>
      <c r="I1394" s="78"/>
      <c r="J1394" s="226"/>
      <c r="K1394" s="211"/>
      <c r="L1394" s="211"/>
      <c r="M1394" s="74"/>
    </row>
    <row r="1395" spans="2:13">
      <c r="B1395" s="75" t="s">
        <v>1662</v>
      </c>
      <c r="C1395" s="95">
        <v>293.11</v>
      </c>
      <c r="D1395" s="462" t="s">
        <v>1670</v>
      </c>
      <c r="E1395" s="463"/>
      <c r="F1395" s="463"/>
      <c r="G1395" s="463"/>
      <c r="H1395" s="463"/>
      <c r="I1395" s="464"/>
      <c r="J1395" s="226"/>
      <c r="K1395" s="211"/>
      <c r="L1395" s="211"/>
      <c r="M1395" s="74"/>
    </row>
    <row r="1396" spans="2:13">
      <c r="B1396" s="75" t="s">
        <v>1730</v>
      </c>
      <c r="C1396" s="149">
        <v>701.3</v>
      </c>
      <c r="D1396" s="465" t="s">
        <v>1663</v>
      </c>
      <c r="E1396" s="466"/>
      <c r="F1396" s="466"/>
      <c r="G1396" s="466" t="s">
        <v>1664</v>
      </c>
      <c r="H1396" s="466"/>
      <c r="I1396" s="467"/>
      <c r="J1396" s="226"/>
      <c r="K1396" s="211"/>
      <c r="L1396" s="211"/>
      <c r="M1396" s="74"/>
    </row>
    <row r="1397" spans="2:13">
      <c r="B1397" s="75" t="s">
        <v>1715</v>
      </c>
      <c r="C1397" s="95">
        <v>0.92</v>
      </c>
      <c r="D1397" s="72" t="s">
        <v>1665</v>
      </c>
      <c r="E1397" s="211" t="s">
        <v>1187</v>
      </c>
      <c r="F1397" s="211"/>
      <c r="G1397" s="73" t="s">
        <v>1665</v>
      </c>
      <c r="H1397" s="211" t="s">
        <v>1218</v>
      </c>
      <c r="I1397" s="79"/>
      <c r="J1397" s="226"/>
      <c r="K1397" s="211"/>
      <c r="L1397" s="211"/>
      <c r="M1397" s="74"/>
    </row>
    <row r="1398" spans="2:13">
      <c r="B1398" s="75" t="s">
        <v>1716</v>
      </c>
      <c r="C1398" s="95">
        <v>1.69</v>
      </c>
      <c r="D1398" s="72" t="s">
        <v>1666</v>
      </c>
      <c r="E1398" s="99">
        <v>80</v>
      </c>
      <c r="F1398" s="77"/>
      <c r="G1398" s="81" t="s">
        <v>1666</v>
      </c>
      <c r="H1398" s="100">
        <v>90</v>
      </c>
      <c r="I1398" s="79"/>
      <c r="J1398" s="226"/>
      <c r="K1398" s="211"/>
      <c r="L1398" s="211"/>
      <c r="M1398" s="74"/>
    </row>
    <row r="1399" spans="2:13">
      <c r="B1399" s="468" t="s">
        <v>1673</v>
      </c>
      <c r="C1399" s="463"/>
      <c r="D1399" s="464"/>
      <c r="E1399" s="462" t="s">
        <v>1674</v>
      </c>
      <c r="F1399" s="463"/>
      <c r="G1399" s="464"/>
      <c r="H1399" s="462" t="s">
        <v>1675</v>
      </c>
      <c r="I1399" s="463"/>
      <c r="J1399" s="464"/>
      <c r="K1399" s="462" t="s">
        <v>1703</v>
      </c>
      <c r="L1399" s="463"/>
      <c r="M1399" s="469"/>
    </row>
    <row r="1400" spans="2:13">
      <c r="B1400" s="82" t="s">
        <v>1676</v>
      </c>
      <c r="C1400" s="213" t="s">
        <v>1677</v>
      </c>
      <c r="D1400" s="214" t="s">
        <v>1678</v>
      </c>
      <c r="E1400" s="212" t="s">
        <v>1676</v>
      </c>
      <c r="F1400" s="213" t="s">
        <v>1677</v>
      </c>
      <c r="G1400" s="214" t="s">
        <v>1678</v>
      </c>
      <c r="H1400" s="212" t="s">
        <v>1696</v>
      </c>
      <c r="I1400" s="213" t="s">
        <v>1733</v>
      </c>
      <c r="J1400" s="214" t="s">
        <v>1734</v>
      </c>
      <c r="K1400" s="212" t="s">
        <v>1704</v>
      </c>
      <c r="L1400" s="213"/>
      <c r="M1400" s="86" t="s">
        <v>1705</v>
      </c>
    </row>
    <row r="1401" spans="2:13">
      <c r="B1401" s="70" t="s">
        <v>1680</v>
      </c>
      <c r="C1401" s="95" t="s">
        <v>1146</v>
      </c>
      <c r="D1401" s="101">
        <v>102</v>
      </c>
      <c r="E1401" s="210" t="s">
        <v>1680</v>
      </c>
      <c r="F1401" s="103" t="s">
        <v>946</v>
      </c>
      <c r="G1401" s="101">
        <v>68</v>
      </c>
      <c r="H1401" s="210" t="s">
        <v>1697</v>
      </c>
      <c r="I1401" s="95">
        <v>75</v>
      </c>
      <c r="J1401" s="101">
        <v>10</v>
      </c>
      <c r="K1401" s="210" t="s">
        <v>1706</v>
      </c>
      <c r="L1401" s="211"/>
      <c r="M1401" s="116">
        <v>85</v>
      </c>
    </row>
    <row r="1402" spans="2:13">
      <c r="B1402" s="70" t="s">
        <v>1681</v>
      </c>
      <c r="C1402" s="95" t="s">
        <v>849</v>
      </c>
      <c r="D1402" s="101">
        <v>75</v>
      </c>
      <c r="E1402" s="210" t="s">
        <v>1681</v>
      </c>
      <c r="F1402" s="95" t="s">
        <v>1724</v>
      </c>
      <c r="G1402" s="101">
        <v>0</v>
      </c>
      <c r="H1402" s="210" t="s">
        <v>1698</v>
      </c>
      <c r="I1402" s="95">
        <v>100</v>
      </c>
      <c r="J1402" s="101">
        <v>0</v>
      </c>
      <c r="K1402" s="210" t="s">
        <v>1737</v>
      </c>
      <c r="L1402" s="211"/>
      <c r="M1402" s="116">
        <v>0</v>
      </c>
    </row>
    <row r="1403" spans="2:13">
      <c r="B1403" s="70" t="s">
        <v>1682</v>
      </c>
      <c r="C1403" s="95" t="s">
        <v>1724</v>
      </c>
      <c r="D1403" s="101">
        <v>0</v>
      </c>
      <c r="E1403" s="210" t="s">
        <v>1682</v>
      </c>
      <c r="F1403" s="95" t="s">
        <v>1724</v>
      </c>
      <c r="G1403" s="101">
        <v>0</v>
      </c>
      <c r="H1403" s="210" t="s">
        <v>1699</v>
      </c>
      <c r="I1403" s="95">
        <v>0</v>
      </c>
      <c r="J1403" s="101">
        <v>20</v>
      </c>
      <c r="K1403" s="76" t="s">
        <v>1708</v>
      </c>
      <c r="L1403" s="77"/>
      <c r="M1403" s="110">
        <v>0</v>
      </c>
    </row>
    <row r="1404" spans="2:13">
      <c r="B1404" s="70" t="s">
        <v>1683</v>
      </c>
      <c r="C1404" s="118" t="s">
        <v>1789</v>
      </c>
      <c r="D1404" s="101">
        <v>75</v>
      </c>
      <c r="E1404" s="210" t="s">
        <v>1683</v>
      </c>
      <c r="F1404" s="105" t="s">
        <v>1309</v>
      </c>
      <c r="G1404" s="101">
        <v>95</v>
      </c>
      <c r="H1404" s="210" t="s">
        <v>1700</v>
      </c>
      <c r="I1404" s="95">
        <v>0</v>
      </c>
      <c r="J1404" s="101">
        <v>10</v>
      </c>
      <c r="K1404" s="462" t="s">
        <v>1709</v>
      </c>
      <c r="L1404" s="463"/>
      <c r="M1404" s="469"/>
    </row>
    <row r="1405" spans="2:13">
      <c r="B1405" s="70" t="s">
        <v>1684</v>
      </c>
      <c r="C1405" s="95" t="s">
        <v>1724</v>
      </c>
      <c r="D1405" s="101">
        <v>0</v>
      </c>
      <c r="E1405" s="210" t="s">
        <v>1684</v>
      </c>
      <c r="F1405" s="103" t="s">
        <v>826</v>
      </c>
      <c r="G1405" s="101">
        <v>80</v>
      </c>
      <c r="H1405" s="211" t="s">
        <v>1726</v>
      </c>
      <c r="I1405" s="95">
        <v>50</v>
      </c>
      <c r="J1405" s="101">
        <v>0</v>
      </c>
      <c r="K1405" s="470" t="s">
        <v>1710</v>
      </c>
      <c r="L1405" s="471"/>
      <c r="M1405" s="116">
        <v>0</v>
      </c>
    </row>
    <row r="1406" spans="2:13">
      <c r="B1406" s="70" t="s">
        <v>1685</v>
      </c>
      <c r="C1406" s="95" t="s">
        <v>955</v>
      </c>
      <c r="D1406" s="101">
        <v>75</v>
      </c>
      <c r="E1406" s="210" t="s">
        <v>1685</v>
      </c>
      <c r="F1406" s="95" t="s">
        <v>958</v>
      </c>
      <c r="G1406" s="101">
        <v>52</v>
      </c>
      <c r="H1406" s="210" t="s">
        <v>1701</v>
      </c>
      <c r="I1406" s="95">
        <v>0</v>
      </c>
      <c r="J1406" s="101">
        <v>20</v>
      </c>
      <c r="K1406" s="470" t="s">
        <v>1711</v>
      </c>
      <c r="L1406" s="471"/>
      <c r="M1406" s="116">
        <v>0</v>
      </c>
    </row>
    <row r="1407" spans="2:13">
      <c r="B1407" s="70" t="s">
        <v>1686</v>
      </c>
      <c r="C1407" s="105" t="s">
        <v>871</v>
      </c>
      <c r="D1407" s="101">
        <v>150</v>
      </c>
      <c r="E1407" s="210" t="s">
        <v>1686</v>
      </c>
      <c r="F1407" s="103" t="s">
        <v>868</v>
      </c>
      <c r="G1407" s="101">
        <v>84</v>
      </c>
      <c r="H1407" s="210" t="s">
        <v>1687</v>
      </c>
      <c r="I1407" s="95">
        <v>85</v>
      </c>
      <c r="J1407" s="101">
        <v>60</v>
      </c>
      <c r="K1407" s="470" t="s">
        <v>1712</v>
      </c>
      <c r="L1407" s="471"/>
      <c r="M1407" s="116">
        <v>0</v>
      </c>
    </row>
    <row r="1408" spans="2:13">
      <c r="B1408" s="70" t="s">
        <v>1687</v>
      </c>
      <c r="C1408" s="95" t="s">
        <v>1725</v>
      </c>
      <c r="D1408" s="101" t="s">
        <v>1725</v>
      </c>
      <c r="E1408" s="210" t="s">
        <v>1687</v>
      </c>
      <c r="F1408" s="95" t="s">
        <v>1725</v>
      </c>
      <c r="G1408" s="101" t="s">
        <v>1725</v>
      </c>
      <c r="H1408" s="210" t="s">
        <v>1702</v>
      </c>
      <c r="I1408" s="109">
        <v>70</v>
      </c>
      <c r="J1408" s="115">
        <v>0</v>
      </c>
      <c r="K1408" s="96"/>
      <c r="L1408" s="109"/>
      <c r="M1408" s="110"/>
    </row>
    <row r="1409" spans="2:13">
      <c r="B1409" s="70" t="s">
        <v>1688</v>
      </c>
      <c r="C1409" s="95" t="s">
        <v>1724</v>
      </c>
      <c r="D1409" s="101">
        <v>0</v>
      </c>
      <c r="E1409" s="210" t="s">
        <v>1688</v>
      </c>
      <c r="F1409" s="95" t="s">
        <v>1724</v>
      </c>
      <c r="G1409" s="101">
        <v>0</v>
      </c>
      <c r="H1409" s="472" t="s">
        <v>1714</v>
      </c>
      <c r="I1409" s="473"/>
      <c r="J1409" s="90" t="s">
        <v>1713</v>
      </c>
      <c r="K1409" s="106">
        <v>50</v>
      </c>
      <c r="L1409" s="91" t="s">
        <v>1707</v>
      </c>
      <c r="M1409" s="107">
        <v>330</v>
      </c>
    </row>
    <row r="1410" spans="2:13">
      <c r="B1410" s="70" t="s">
        <v>1689</v>
      </c>
      <c r="C1410" s="95" t="s">
        <v>1724</v>
      </c>
      <c r="D1410" s="101">
        <v>0</v>
      </c>
      <c r="E1410" s="210" t="s">
        <v>1689</v>
      </c>
      <c r="F1410" s="95" t="s">
        <v>1724</v>
      </c>
      <c r="G1410" s="101">
        <v>0</v>
      </c>
      <c r="H1410" s="211"/>
      <c r="I1410" s="211"/>
      <c r="J1410" s="211"/>
      <c r="K1410" s="211"/>
      <c r="L1410" s="211"/>
      <c r="M1410" s="74"/>
    </row>
    <row r="1411" spans="2:13">
      <c r="B1411" s="70" t="s">
        <v>1690</v>
      </c>
      <c r="C1411" s="95" t="s">
        <v>1724</v>
      </c>
      <c r="D1411" s="101">
        <v>0</v>
      </c>
      <c r="E1411" s="210" t="s">
        <v>1690</v>
      </c>
      <c r="F1411" s="95" t="s">
        <v>13</v>
      </c>
      <c r="G1411" s="101">
        <v>90</v>
      </c>
      <c r="H1411" s="211"/>
      <c r="I1411" s="211"/>
      <c r="J1411" s="211"/>
      <c r="K1411" s="211"/>
      <c r="L1411" s="211"/>
      <c r="M1411" s="74"/>
    </row>
    <row r="1412" spans="2:13">
      <c r="B1412" s="70" t="s">
        <v>1691</v>
      </c>
      <c r="C1412" s="95" t="s">
        <v>1724</v>
      </c>
      <c r="D1412" s="101">
        <v>0</v>
      </c>
      <c r="E1412" s="210" t="s">
        <v>1691</v>
      </c>
      <c r="F1412" s="95" t="s">
        <v>1724</v>
      </c>
      <c r="G1412" s="101">
        <v>0</v>
      </c>
      <c r="H1412" s="211"/>
      <c r="I1412" s="211"/>
      <c r="J1412" s="211"/>
      <c r="K1412" s="211"/>
      <c r="L1412" s="211"/>
      <c r="M1412" s="74"/>
    </row>
    <row r="1413" spans="2:13">
      <c r="B1413" s="70" t="s">
        <v>1692</v>
      </c>
      <c r="C1413" s="95" t="s">
        <v>1724</v>
      </c>
      <c r="D1413" s="101">
        <v>0</v>
      </c>
      <c r="E1413" s="210" t="s">
        <v>1692</v>
      </c>
      <c r="F1413" s="95" t="s">
        <v>1724</v>
      </c>
      <c r="G1413" s="101">
        <v>0</v>
      </c>
      <c r="H1413" s="211"/>
      <c r="I1413" s="211"/>
      <c r="J1413" s="211"/>
      <c r="K1413" s="211"/>
      <c r="L1413" s="211"/>
      <c r="M1413" s="74"/>
    </row>
    <row r="1414" spans="2:13">
      <c r="B1414" s="70" t="s">
        <v>1693</v>
      </c>
      <c r="C1414" s="95" t="s">
        <v>1725</v>
      </c>
      <c r="D1414" s="101" t="s">
        <v>1725</v>
      </c>
      <c r="E1414" s="210" t="s">
        <v>1693</v>
      </c>
      <c r="F1414" s="95" t="s">
        <v>1725</v>
      </c>
      <c r="G1414" s="101" t="s">
        <v>1725</v>
      </c>
      <c r="H1414" s="95" t="s">
        <v>1718</v>
      </c>
      <c r="I1414" s="211"/>
      <c r="J1414" s="94" t="s">
        <v>1719</v>
      </c>
      <c r="K1414" s="211"/>
      <c r="L1414" s="94" t="s">
        <v>1720</v>
      </c>
      <c r="M1414" s="74"/>
    </row>
    <row r="1415" spans="2:13">
      <c r="B1415" s="70" t="s">
        <v>1694</v>
      </c>
      <c r="C1415" s="95" t="s">
        <v>1724</v>
      </c>
      <c r="D1415" s="101">
        <v>0</v>
      </c>
      <c r="E1415" s="210" t="s">
        <v>1694</v>
      </c>
      <c r="F1415" s="95" t="s">
        <v>1724</v>
      </c>
      <c r="G1415" s="101">
        <v>0</v>
      </c>
      <c r="H1415" s="211"/>
      <c r="I1415" s="211"/>
      <c r="J1415" s="211"/>
      <c r="K1415" s="211"/>
      <c r="L1415" s="211"/>
      <c r="M1415" s="74"/>
    </row>
    <row r="1416" spans="2:13">
      <c r="B1416" s="70" t="s">
        <v>1679</v>
      </c>
      <c r="C1416" s="105" t="s">
        <v>1264</v>
      </c>
      <c r="D1416" s="101">
        <v>110</v>
      </c>
      <c r="E1416" s="210" t="s">
        <v>1679</v>
      </c>
      <c r="F1416" s="95" t="s">
        <v>763</v>
      </c>
      <c r="G1416" s="101">
        <v>80</v>
      </c>
      <c r="H1416" s="211"/>
      <c r="I1416" s="211"/>
      <c r="J1416" s="211"/>
      <c r="K1416" s="211"/>
      <c r="L1416" s="211"/>
      <c r="M1416" s="74"/>
    </row>
    <row r="1417" spans="2:13">
      <c r="B1417" s="70" t="s">
        <v>1695</v>
      </c>
      <c r="C1417" s="95" t="s">
        <v>1724</v>
      </c>
      <c r="D1417" s="101">
        <v>0</v>
      </c>
      <c r="E1417" s="210" t="s">
        <v>1695</v>
      </c>
      <c r="F1417" s="95" t="s">
        <v>1724</v>
      </c>
      <c r="G1417" s="101">
        <v>0</v>
      </c>
      <c r="H1417" s="211"/>
      <c r="I1417" s="211"/>
      <c r="J1417" s="211"/>
      <c r="K1417" s="211"/>
      <c r="L1417" s="211"/>
      <c r="M1417" s="74"/>
    </row>
    <row r="1418" spans="2:13" ht="15.75" thickBot="1">
      <c r="B1418" s="111" t="s">
        <v>1731</v>
      </c>
      <c r="C1418" s="102"/>
      <c r="D1418" s="117">
        <v>98</v>
      </c>
      <c r="E1418" s="112" t="s">
        <v>1732</v>
      </c>
      <c r="F1418" s="102"/>
      <c r="G1418" s="117">
        <v>78</v>
      </c>
      <c r="H1418" s="92"/>
      <c r="I1418" s="92"/>
      <c r="J1418" s="92"/>
      <c r="K1418" s="92"/>
      <c r="L1418" s="92"/>
      <c r="M1418" s="93"/>
    </row>
    <row r="1419" spans="2:13" ht="15.75" thickTop="1">
      <c r="B1419" s="165"/>
      <c r="C1419" s="166"/>
      <c r="D1419" s="166"/>
      <c r="E1419" s="165"/>
      <c r="F1419" s="166"/>
      <c r="G1419" s="166"/>
      <c r="H1419" s="165"/>
      <c r="I1419" s="165"/>
      <c r="J1419" s="165"/>
      <c r="K1419" s="165"/>
      <c r="L1419" s="165"/>
      <c r="M1419" s="165"/>
    </row>
    <row r="1420" spans="2:13">
      <c r="B1420" s="165"/>
      <c r="C1420" s="166"/>
      <c r="D1420" s="166"/>
      <c r="E1420" s="165"/>
      <c r="F1420" s="166"/>
      <c r="G1420" s="166"/>
      <c r="H1420" s="165"/>
      <c r="I1420" s="165"/>
      <c r="J1420" s="165"/>
      <c r="K1420" s="165"/>
      <c r="L1420" s="165"/>
      <c r="M1420" s="165"/>
    </row>
    <row r="1421" spans="2:13" ht="15.75" thickBot="1">
      <c r="B1421" s="165"/>
      <c r="C1421" s="166"/>
      <c r="D1421" s="166"/>
      <c r="E1421" s="165"/>
      <c r="F1421" s="166"/>
      <c r="G1421" s="166"/>
      <c r="H1421" s="165"/>
      <c r="I1421" s="165"/>
      <c r="J1421" s="165"/>
      <c r="K1421" s="165"/>
      <c r="L1421" s="165"/>
      <c r="M1421" s="165"/>
    </row>
    <row r="1422" spans="2:13" ht="16.5" thickTop="1" thickBot="1">
      <c r="B1422" s="457" t="s">
        <v>1818</v>
      </c>
      <c r="C1422" s="458"/>
      <c r="D1422" s="459" t="s">
        <v>1660</v>
      </c>
      <c r="E1422" s="460"/>
      <c r="F1422" s="460"/>
      <c r="G1422" s="460"/>
      <c r="H1422" s="460"/>
      <c r="I1422" s="461"/>
      <c r="J1422" s="202"/>
      <c r="K1422" s="68"/>
      <c r="L1422" s="68"/>
      <c r="M1422" s="69"/>
    </row>
    <row r="1423" spans="2:13" ht="15.75" thickTop="1">
      <c r="B1423" s="75" t="s">
        <v>1669</v>
      </c>
      <c r="C1423" s="213">
        <v>18</v>
      </c>
      <c r="D1423" s="212" t="s">
        <v>1654</v>
      </c>
      <c r="E1423" s="213" t="s">
        <v>1655</v>
      </c>
      <c r="F1423" s="213" t="s">
        <v>1656</v>
      </c>
      <c r="G1423" s="213" t="s">
        <v>1658</v>
      </c>
      <c r="H1423" s="213" t="s">
        <v>1657</v>
      </c>
      <c r="I1423" s="214" t="s">
        <v>1659</v>
      </c>
      <c r="J1423" s="154"/>
      <c r="K1423" s="211"/>
      <c r="L1423" s="211"/>
      <c r="M1423" s="74"/>
    </row>
    <row r="1424" spans="2:13">
      <c r="B1424" s="75" t="s">
        <v>1762</v>
      </c>
      <c r="C1424" s="95" t="s">
        <v>1747</v>
      </c>
      <c r="D1424" s="96">
        <v>75</v>
      </c>
      <c r="E1424" s="97">
        <v>95</v>
      </c>
      <c r="F1424" s="97">
        <v>125</v>
      </c>
      <c r="G1424" s="97">
        <v>45</v>
      </c>
      <c r="H1424" s="97">
        <v>75</v>
      </c>
      <c r="I1424" s="98">
        <v>95</v>
      </c>
      <c r="J1424" s="154"/>
      <c r="K1424" s="211"/>
      <c r="L1424" s="211"/>
      <c r="M1424" s="74"/>
    </row>
    <row r="1425" spans="2:13">
      <c r="B1425" s="75" t="s">
        <v>1667</v>
      </c>
      <c r="C1425" s="95" t="s">
        <v>9</v>
      </c>
      <c r="D1425" s="462" t="s">
        <v>1671</v>
      </c>
      <c r="E1425" s="463"/>
      <c r="F1425" s="463"/>
      <c r="G1425" s="463"/>
      <c r="H1425" s="463"/>
      <c r="I1425" s="464"/>
      <c r="J1425" s="154"/>
      <c r="K1425" s="211"/>
      <c r="L1425" s="211"/>
      <c r="M1425" s="74"/>
    </row>
    <row r="1426" spans="2:13">
      <c r="B1426" s="75" t="s">
        <v>1668</v>
      </c>
      <c r="C1426" s="95" t="s">
        <v>6</v>
      </c>
      <c r="D1426" s="465" t="s">
        <v>1663</v>
      </c>
      <c r="E1426" s="466"/>
      <c r="F1426" s="466"/>
      <c r="G1426" s="466" t="s">
        <v>1664</v>
      </c>
      <c r="H1426" s="466"/>
      <c r="I1426" s="467"/>
      <c r="J1426" s="154"/>
      <c r="K1426" s="211"/>
      <c r="L1426" s="211"/>
      <c r="M1426" s="74"/>
    </row>
    <row r="1427" spans="2:13">
      <c r="B1427" s="75" t="s">
        <v>1672</v>
      </c>
      <c r="C1427" s="95" t="s">
        <v>1562</v>
      </c>
      <c r="D1427" s="72" t="s">
        <v>1665</v>
      </c>
      <c r="E1427" s="211" t="s">
        <v>813</v>
      </c>
      <c r="F1427" s="211"/>
      <c r="G1427" s="73" t="s">
        <v>1665</v>
      </c>
      <c r="H1427" s="211" t="s">
        <v>1207</v>
      </c>
      <c r="I1427" s="79"/>
      <c r="J1427" s="228"/>
      <c r="K1427" s="211"/>
      <c r="L1427" s="211"/>
      <c r="M1427" s="74"/>
    </row>
    <row r="1428" spans="2:13">
      <c r="B1428" s="75" t="s">
        <v>1661</v>
      </c>
      <c r="C1428" s="119">
        <v>579.27</v>
      </c>
      <c r="D1428" s="80" t="s">
        <v>1666</v>
      </c>
      <c r="E1428" s="99">
        <v>100</v>
      </c>
      <c r="F1428" s="77"/>
      <c r="G1428" s="81" t="s">
        <v>1666</v>
      </c>
      <c r="H1428" s="99">
        <v>63</v>
      </c>
      <c r="I1428" s="78"/>
      <c r="J1428" s="161"/>
      <c r="K1428" s="211"/>
      <c r="L1428" s="211"/>
      <c r="M1428" s="74"/>
    </row>
    <row r="1429" spans="2:13">
      <c r="B1429" s="75" t="s">
        <v>1662</v>
      </c>
      <c r="C1429" s="149">
        <v>404.9</v>
      </c>
      <c r="D1429" s="462" t="s">
        <v>1670</v>
      </c>
      <c r="E1429" s="463"/>
      <c r="F1429" s="463"/>
      <c r="G1429" s="463"/>
      <c r="H1429" s="463"/>
      <c r="I1429" s="464"/>
      <c r="J1429" s="161"/>
      <c r="K1429" s="211"/>
      <c r="L1429" s="211"/>
      <c r="M1429" s="74"/>
    </row>
    <row r="1430" spans="2:13">
      <c r="B1430" s="75" t="s">
        <v>1730</v>
      </c>
      <c r="C1430" s="95">
        <v>781.51</v>
      </c>
      <c r="D1430" s="465" t="s">
        <v>1663</v>
      </c>
      <c r="E1430" s="466"/>
      <c r="F1430" s="466"/>
      <c r="G1430" s="466" t="s">
        <v>1664</v>
      </c>
      <c r="H1430" s="466"/>
      <c r="I1430" s="467"/>
      <c r="J1430" s="161"/>
      <c r="K1430" s="211"/>
      <c r="L1430" s="211"/>
      <c r="M1430" s="74"/>
    </row>
    <row r="1431" spans="2:13">
      <c r="B1431" s="75" t="s">
        <v>1715</v>
      </c>
      <c r="C1431" s="95">
        <v>1.1499999999999999</v>
      </c>
      <c r="D1431" s="72" t="s">
        <v>1665</v>
      </c>
      <c r="E1431" s="211" t="s">
        <v>812</v>
      </c>
      <c r="F1431" s="211"/>
      <c r="G1431" s="73" t="s">
        <v>1665</v>
      </c>
      <c r="H1431" s="211" t="s">
        <v>1724</v>
      </c>
      <c r="I1431" s="79"/>
      <c r="J1431" s="161"/>
      <c r="K1431" s="211"/>
      <c r="L1431" s="211"/>
      <c r="M1431" s="74"/>
    </row>
    <row r="1432" spans="2:13">
      <c r="B1432" s="75" t="s">
        <v>1716</v>
      </c>
      <c r="C1432" s="95">
        <v>1.46</v>
      </c>
      <c r="D1432" s="72" t="s">
        <v>1666</v>
      </c>
      <c r="E1432" s="99">
        <v>90</v>
      </c>
      <c r="F1432" s="77"/>
      <c r="G1432" s="81" t="s">
        <v>1666</v>
      </c>
      <c r="H1432" s="100">
        <v>0</v>
      </c>
      <c r="I1432" s="79"/>
      <c r="J1432" s="161"/>
      <c r="K1432" s="211"/>
      <c r="L1432" s="211"/>
      <c r="M1432" s="74"/>
    </row>
    <row r="1433" spans="2:13">
      <c r="B1433" s="468" t="s">
        <v>1673</v>
      </c>
      <c r="C1433" s="463"/>
      <c r="D1433" s="464"/>
      <c r="E1433" s="462" t="s">
        <v>1674</v>
      </c>
      <c r="F1433" s="463"/>
      <c r="G1433" s="464"/>
      <c r="H1433" s="462" t="s">
        <v>1675</v>
      </c>
      <c r="I1433" s="463"/>
      <c r="J1433" s="464"/>
      <c r="K1433" s="462" t="s">
        <v>1703</v>
      </c>
      <c r="L1433" s="463"/>
      <c r="M1433" s="469"/>
    </row>
    <row r="1434" spans="2:13">
      <c r="B1434" s="82" t="s">
        <v>1676</v>
      </c>
      <c r="C1434" s="213" t="s">
        <v>1677</v>
      </c>
      <c r="D1434" s="214" t="s">
        <v>1678</v>
      </c>
      <c r="E1434" s="212" t="s">
        <v>1676</v>
      </c>
      <c r="F1434" s="213" t="s">
        <v>1677</v>
      </c>
      <c r="G1434" s="214" t="s">
        <v>1678</v>
      </c>
      <c r="H1434" s="212" t="s">
        <v>1696</v>
      </c>
      <c r="I1434" s="213" t="s">
        <v>1733</v>
      </c>
      <c r="J1434" s="214" t="s">
        <v>1734</v>
      </c>
      <c r="K1434" s="212" t="s">
        <v>1704</v>
      </c>
      <c r="L1434" s="213"/>
      <c r="M1434" s="86" t="s">
        <v>1705</v>
      </c>
    </row>
    <row r="1435" spans="2:13">
      <c r="B1435" s="70" t="s">
        <v>1680</v>
      </c>
      <c r="C1435" s="95" t="s">
        <v>1146</v>
      </c>
      <c r="D1435" s="101">
        <v>102</v>
      </c>
      <c r="E1435" s="210" t="s">
        <v>1680</v>
      </c>
      <c r="F1435" s="103" t="s">
        <v>946</v>
      </c>
      <c r="G1435" s="101">
        <v>68</v>
      </c>
      <c r="H1435" s="210" t="s">
        <v>1697</v>
      </c>
      <c r="I1435" s="95">
        <v>0</v>
      </c>
      <c r="J1435" s="101">
        <v>10</v>
      </c>
      <c r="K1435" s="210" t="s">
        <v>1706</v>
      </c>
      <c r="L1435" s="211"/>
      <c r="M1435" s="116">
        <v>0</v>
      </c>
    </row>
    <row r="1436" spans="2:13">
      <c r="B1436" s="70" t="s">
        <v>1681</v>
      </c>
      <c r="C1436" s="95" t="s">
        <v>847</v>
      </c>
      <c r="D1436" s="101">
        <v>62</v>
      </c>
      <c r="E1436" s="210" t="s">
        <v>1681</v>
      </c>
      <c r="F1436" s="95" t="s">
        <v>1724</v>
      </c>
      <c r="G1436" s="101">
        <v>0</v>
      </c>
      <c r="H1436" s="210" t="s">
        <v>1698</v>
      </c>
      <c r="I1436" s="95">
        <v>90</v>
      </c>
      <c r="J1436" s="101">
        <v>0</v>
      </c>
      <c r="K1436" s="210" t="s">
        <v>1737</v>
      </c>
      <c r="L1436" s="211"/>
      <c r="M1436" s="116">
        <v>50</v>
      </c>
    </row>
    <row r="1437" spans="2:13">
      <c r="B1437" s="70" t="s">
        <v>1682</v>
      </c>
      <c r="C1437" s="95" t="s">
        <v>646</v>
      </c>
      <c r="D1437" s="101">
        <v>81</v>
      </c>
      <c r="E1437" s="210" t="s">
        <v>1682</v>
      </c>
      <c r="F1437" s="95" t="s">
        <v>1724</v>
      </c>
      <c r="G1437" s="101">
        <v>0</v>
      </c>
      <c r="H1437" s="210" t="s">
        <v>1699</v>
      </c>
      <c r="I1437" s="95">
        <v>0</v>
      </c>
      <c r="J1437" s="101">
        <v>80</v>
      </c>
      <c r="K1437" s="76" t="s">
        <v>1708</v>
      </c>
      <c r="L1437" s="77"/>
      <c r="M1437" s="110">
        <v>0</v>
      </c>
    </row>
    <row r="1438" spans="2:13">
      <c r="B1438" s="70" t="s">
        <v>1683</v>
      </c>
      <c r="C1438" s="105" t="s">
        <v>1305</v>
      </c>
      <c r="D1438" s="101">
        <v>62</v>
      </c>
      <c r="E1438" s="210" t="s">
        <v>1683</v>
      </c>
      <c r="F1438" s="95" t="s">
        <v>1724</v>
      </c>
      <c r="G1438" s="101">
        <v>0</v>
      </c>
      <c r="H1438" s="210" t="s">
        <v>1700</v>
      </c>
      <c r="I1438" s="95">
        <v>0</v>
      </c>
      <c r="J1438" s="101">
        <v>10</v>
      </c>
      <c r="K1438" s="462" t="s">
        <v>1709</v>
      </c>
      <c r="L1438" s="463"/>
      <c r="M1438" s="469"/>
    </row>
    <row r="1439" spans="2:13">
      <c r="B1439" s="70" t="s">
        <v>1684</v>
      </c>
      <c r="C1439" s="95" t="s">
        <v>1724</v>
      </c>
      <c r="D1439" s="101">
        <v>0</v>
      </c>
      <c r="E1439" s="210" t="s">
        <v>1684</v>
      </c>
      <c r="F1439" s="95" t="s">
        <v>1724</v>
      </c>
      <c r="G1439" s="101">
        <v>0</v>
      </c>
      <c r="H1439" s="211" t="s">
        <v>1726</v>
      </c>
      <c r="I1439" s="95">
        <v>50</v>
      </c>
      <c r="J1439" s="101">
        <v>0</v>
      </c>
      <c r="K1439" s="470" t="s">
        <v>1710</v>
      </c>
      <c r="L1439" s="471"/>
      <c r="M1439" s="116">
        <v>0</v>
      </c>
    </row>
    <row r="1440" spans="2:13">
      <c r="B1440" s="70" t="s">
        <v>1685</v>
      </c>
      <c r="C1440" s="95" t="s">
        <v>953</v>
      </c>
      <c r="D1440" s="101">
        <v>62</v>
      </c>
      <c r="E1440" s="210" t="s">
        <v>1685</v>
      </c>
      <c r="F1440" s="95" t="s">
        <v>1724</v>
      </c>
      <c r="G1440" s="101">
        <v>0</v>
      </c>
      <c r="H1440" s="210" t="s">
        <v>1701</v>
      </c>
      <c r="I1440" s="95">
        <v>0</v>
      </c>
      <c r="J1440" s="101">
        <v>10</v>
      </c>
      <c r="K1440" s="470" t="s">
        <v>1711</v>
      </c>
      <c r="L1440" s="471"/>
      <c r="M1440" s="116">
        <v>0</v>
      </c>
    </row>
    <row r="1441" spans="2:13">
      <c r="B1441" s="70" t="s">
        <v>1686</v>
      </c>
      <c r="C1441" s="103" t="s">
        <v>699</v>
      </c>
      <c r="D1441" s="101">
        <v>75</v>
      </c>
      <c r="E1441" s="210" t="s">
        <v>1686</v>
      </c>
      <c r="F1441" s="95" t="s">
        <v>1724</v>
      </c>
      <c r="G1441" s="101">
        <v>0</v>
      </c>
      <c r="H1441" s="210" t="s">
        <v>1687</v>
      </c>
      <c r="I1441" s="95">
        <v>85</v>
      </c>
      <c r="J1441" s="101">
        <v>60</v>
      </c>
      <c r="K1441" s="470" t="s">
        <v>1712</v>
      </c>
      <c r="L1441" s="471"/>
      <c r="M1441" s="116">
        <v>100</v>
      </c>
    </row>
    <row r="1442" spans="2:13">
      <c r="B1442" s="70" t="s">
        <v>1687</v>
      </c>
      <c r="C1442" s="95" t="s">
        <v>1097</v>
      </c>
      <c r="D1442" s="101">
        <v>80</v>
      </c>
      <c r="E1442" s="210" t="s">
        <v>1687</v>
      </c>
      <c r="F1442" s="105" t="s">
        <v>1218</v>
      </c>
      <c r="G1442" s="101">
        <v>90</v>
      </c>
      <c r="H1442" s="210" t="s">
        <v>1702</v>
      </c>
      <c r="I1442" s="109">
        <v>0</v>
      </c>
      <c r="J1442" s="115">
        <v>0</v>
      </c>
      <c r="K1442" s="96"/>
      <c r="L1442" s="109"/>
      <c r="M1442" s="110"/>
    </row>
    <row r="1443" spans="2:13">
      <c r="B1443" s="70" t="s">
        <v>1688</v>
      </c>
      <c r="C1443" s="95" t="s">
        <v>1725</v>
      </c>
      <c r="D1443" s="101" t="s">
        <v>1725</v>
      </c>
      <c r="E1443" s="210" t="s">
        <v>1688</v>
      </c>
      <c r="F1443" s="95" t="s">
        <v>1725</v>
      </c>
      <c r="G1443" s="101" t="s">
        <v>1725</v>
      </c>
      <c r="H1443" s="472" t="s">
        <v>1714</v>
      </c>
      <c r="I1443" s="473"/>
      <c r="J1443" s="90" t="s">
        <v>1713</v>
      </c>
      <c r="K1443" s="106">
        <v>80</v>
      </c>
      <c r="L1443" s="91" t="s">
        <v>1707</v>
      </c>
      <c r="M1443" s="107">
        <v>200</v>
      </c>
    </row>
    <row r="1444" spans="2:13">
      <c r="B1444" s="70" t="s">
        <v>1689</v>
      </c>
      <c r="C1444" s="95" t="s">
        <v>1725</v>
      </c>
      <c r="D1444" s="101" t="s">
        <v>1725</v>
      </c>
      <c r="E1444" s="210" t="s">
        <v>1689</v>
      </c>
      <c r="F1444" s="95" t="s">
        <v>1725</v>
      </c>
      <c r="G1444" s="101" t="s">
        <v>1725</v>
      </c>
      <c r="H1444" s="211"/>
      <c r="I1444" s="211"/>
      <c r="J1444" s="211"/>
      <c r="K1444" s="211"/>
      <c r="L1444" s="211"/>
      <c r="M1444" s="74"/>
    </row>
    <row r="1445" spans="2:13">
      <c r="B1445" s="70" t="s">
        <v>1690</v>
      </c>
      <c r="C1445" s="95" t="s">
        <v>1724</v>
      </c>
      <c r="D1445" s="101">
        <v>0</v>
      </c>
      <c r="E1445" s="210" t="s">
        <v>1690</v>
      </c>
      <c r="F1445" s="95" t="s">
        <v>1724</v>
      </c>
      <c r="G1445" s="101">
        <v>0</v>
      </c>
      <c r="H1445" s="211"/>
      <c r="I1445" s="211"/>
      <c r="J1445" s="211"/>
      <c r="K1445" s="211"/>
      <c r="L1445" s="211"/>
      <c r="M1445" s="74"/>
    </row>
    <row r="1446" spans="2:13">
      <c r="B1446" s="70" t="s">
        <v>1691</v>
      </c>
      <c r="C1446" s="95" t="s">
        <v>1751</v>
      </c>
      <c r="D1446" s="101">
        <v>80</v>
      </c>
      <c r="E1446" s="210" t="s">
        <v>1691</v>
      </c>
      <c r="F1446" s="95" t="s">
        <v>1724</v>
      </c>
      <c r="G1446" s="101">
        <v>0</v>
      </c>
      <c r="H1446" s="211"/>
      <c r="I1446" s="211"/>
      <c r="J1446" s="211"/>
      <c r="K1446" s="211"/>
      <c r="L1446" s="211"/>
      <c r="M1446" s="74"/>
    </row>
    <row r="1447" spans="2:13">
      <c r="B1447" s="70" t="s">
        <v>1692</v>
      </c>
      <c r="C1447" s="103" t="s">
        <v>1254</v>
      </c>
      <c r="D1447" s="101">
        <v>80</v>
      </c>
      <c r="E1447" s="210" t="s">
        <v>1692</v>
      </c>
      <c r="F1447" s="95" t="s">
        <v>1724</v>
      </c>
      <c r="G1447" s="101">
        <v>0</v>
      </c>
      <c r="H1447" s="211"/>
      <c r="I1447" s="211"/>
      <c r="J1447" s="211"/>
      <c r="K1447" s="211"/>
      <c r="L1447" s="211"/>
      <c r="M1447" s="74"/>
    </row>
    <row r="1448" spans="2:13">
      <c r="B1448" s="70" t="s">
        <v>1693</v>
      </c>
      <c r="C1448" s="95" t="s">
        <v>1724</v>
      </c>
      <c r="D1448" s="101">
        <v>0</v>
      </c>
      <c r="E1448" s="210" t="s">
        <v>1693</v>
      </c>
      <c r="F1448" s="95" t="s">
        <v>1724</v>
      </c>
      <c r="G1448" s="101">
        <v>0</v>
      </c>
      <c r="H1448" s="95" t="s">
        <v>1718</v>
      </c>
      <c r="I1448" s="211"/>
      <c r="J1448" s="94" t="s">
        <v>1719</v>
      </c>
      <c r="K1448" s="211"/>
      <c r="L1448" s="94" t="s">
        <v>1720</v>
      </c>
      <c r="M1448" s="74"/>
    </row>
    <row r="1449" spans="2:13">
      <c r="B1449" s="70" t="s">
        <v>1694</v>
      </c>
      <c r="C1449" s="95" t="s">
        <v>1724</v>
      </c>
      <c r="D1449" s="101">
        <v>0</v>
      </c>
      <c r="E1449" s="210" t="s">
        <v>1694</v>
      </c>
      <c r="F1449" s="95" t="s">
        <v>1724</v>
      </c>
      <c r="G1449" s="101">
        <v>0</v>
      </c>
      <c r="H1449" s="211"/>
      <c r="I1449" s="211"/>
      <c r="J1449" s="211"/>
      <c r="K1449" s="211"/>
      <c r="L1449" s="211"/>
      <c r="M1449" s="74"/>
    </row>
    <row r="1450" spans="2:13">
      <c r="B1450" s="70" t="s">
        <v>1679</v>
      </c>
      <c r="C1450" s="108" t="s">
        <v>1083</v>
      </c>
      <c r="D1450" s="101">
        <v>75</v>
      </c>
      <c r="E1450" s="210" t="s">
        <v>1679</v>
      </c>
      <c r="F1450" s="95" t="s">
        <v>763</v>
      </c>
      <c r="G1450" s="101">
        <v>80</v>
      </c>
      <c r="H1450" s="211"/>
      <c r="I1450" s="211"/>
      <c r="J1450" s="211"/>
      <c r="K1450" s="211"/>
      <c r="L1450" s="211"/>
      <c r="M1450" s="74"/>
    </row>
    <row r="1451" spans="2:13">
      <c r="B1451" s="70" t="s">
        <v>1695</v>
      </c>
      <c r="C1451" s="95" t="s">
        <v>966</v>
      </c>
      <c r="D1451" s="101">
        <v>75</v>
      </c>
      <c r="E1451" s="210" t="s">
        <v>1695</v>
      </c>
      <c r="F1451" s="95" t="s">
        <v>1724</v>
      </c>
      <c r="G1451" s="101">
        <v>0</v>
      </c>
      <c r="H1451" s="211"/>
      <c r="I1451" s="211"/>
      <c r="J1451" s="211"/>
      <c r="K1451" s="211"/>
      <c r="L1451" s="211"/>
      <c r="M1451" s="74"/>
    </row>
    <row r="1452" spans="2:13" ht="15.75" thickBot="1">
      <c r="B1452" s="111" t="s">
        <v>1731</v>
      </c>
      <c r="C1452" s="102"/>
      <c r="D1452" s="117">
        <v>76</v>
      </c>
      <c r="E1452" s="112" t="s">
        <v>1732</v>
      </c>
      <c r="F1452" s="102"/>
      <c r="G1452" s="117">
        <v>79</v>
      </c>
      <c r="H1452" s="92"/>
      <c r="I1452" s="92"/>
      <c r="J1452" s="92"/>
      <c r="K1452" s="92"/>
      <c r="L1452" s="92"/>
      <c r="M1452" s="93"/>
    </row>
    <row r="1453" spans="2:13" ht="15.75" thickTop="1">
      <c r="B1453" s="165"/>
      <c r="C1453" s="166"/>
      <c r="D1453" s="166"/>
      <c r="E1453" s="165"/>
      <c r="F1453" s="166"/>
      <c r="G1453" s="166"/>
      <c r="H1453" s="165"/>
      <c r="I1453" s="165"/>
      <c r="J1453" s="165"/>
      <c r="K1453" s="165"/>
      <c r="L1453" s="165"/>
      <c r="M1453" s="165"/>
    </row>
    <row r="1454" spans="2:13">
      <c r="B1454" s="165"/>
      <c r="C1454" s="166"/>
      <c r="D1454" s="166"/>
      <c r="E1454" s="165"/>
      <c r="F1454" s="166"/>
      <c r="G1454" s="166"/>
      <c r="H1454" s="165"/>
      <c r="I1454" s="165"/>
      <c r="J1454" s="165"/>
      <c r="K1454" s="165"/>
      <c r="L1454" s="165"/>
      <c r="M1454" s="165"/>
    </row>
    <row r="1455" spans="2:13" ht="15.75" thickBot="1">
      <c r="B1455" s="165"/>
      <c r="C1455" s="166"/>
      <c r="D1455" s="166"/>
      <c r="E1455" s="165"/>
      <c r="F1455" s="166"/>
      <c r="G1455" s="166"/>
      <c r="H1455" s="165"/>
      <c r="I1455" s="165"/>
      <c r="J1455" s="165"/>
      <c r="K1455" s="165"/>
      <c r="L1455" s="165"/>
      <c r="M1455" s="165"/>
    </row>
    <row r="1456" spans="2:13" ht="16.5" thickTop="1" thickBot="1">
      <c r="B1456" s="457" t="s">
        <v>1803</v>
      </c>
      <c r="C1456" s="458"/>
      <c r="D1456" s="459" t="s">
        <v>1660</v>
      </c>
      <c r="E1456" s="460"/>
      <c r="F1456" s="460"/>
      <c r="G1456" s="460"/>
      <c r="H1456" s="460"/>
      <c r="I1456" s="461"/>
      <c r="J1456" s="202"/>
      <c r="K1456" s="68"/>
      <c r="L1456" s="68"/>
      <c r="M1456" s="69"/>
    </row>
    <row r="1457" spans="2:13" ht="15.75" thickTop="1">
      <c r="B1457" s="75" t="s">
        <v>1669</v>
      </c>
      <c r="C1457" s="186">
        <v>23</v>
      </c>
      <c r="D1457" s="185" t="s">
        <v>1654</v>
      </c>
      <c r="E1457" s="186" t="s">
        <v>1655</v>
      </c>
      <c r="F1457" s="186" t="s">
        <v>1656</v>
      </c>
      <c r="G1457" s="186" t="s">
        <v>1658</v>
      </c>
      <c r="H1457" s="186" t="s">
        <v>1657</v>
      </c>
      <c r="I1457" s="187" t="s">
        <v>1659</v>
      </c>
      <c r="J1457" s="154"/>
      <c r="K1457" s="184"/>
      <c r="L1457" s="184"/>
      <c r="M1457" s="74"/>
    </row>
    <row r="1458" spans="2:13">
      <c r="B1458" s="75" t="s">
        <v>1762</v>
      </c>
      <c r="C1458" s="95" t="s">
        <v>1755</v>
      </c>
      <c r="D1458" s="96">
        <v>100</v>
      </c>
      <c r="E1458" s="97">
        <v>150</v>
      </c>
      <c r="F1458" s="97">
        <v>140</v>
      </c>
      <c r="G1458" s="97">
        <v>100</v>
      </c>
      <c r="H1458" s="97">
        <v>90</v>
      </c>
      <c r="I1458" s="98">
        <v>90</v>
      </c>
      <c r="J1458" s="154"/>
      <c r="K1458" s="184"/>
      <c r="L1458" s="184"/>
      <c r="M1458" s="74"/>
    </row>
    <row r="1459" spans="2:13">
      <c r="B1459" s="75" t="s">
        <v>1667</v>
      </c>
      <c r="C1459" s="95" t="s">
        <v>9</v>
      </c>
      <c r="D1459" s="462" t="s">
        <v>1671</v>
      </c>
      <c r="E1459" s="463"/>
      <c r="F1459" s="463"/>
      <c r="G1459" s="463"/>
      <c r="H1459" s="463"/>
      <c r="I1459" s="464"/>
      <c r="J1459" s="154"/>
      <c r="K1459" s="184"/>
      <c r="L1459" s="184"/>
      <c r="M1459" s="74"/>
    </row>
    <row r="1460" spans="2:13">
      <c r="B1460" s="75" t="s">
        <v>1668</v>
      </c>
      <c r="C1460" s="95" t="s">
        <v>1725</v>
      </c>
      <c r="D1460" s="465" t="s">
        <v>1663</v>
      </c>
      <c r="E1460" s="466"/>
      <c r="F1460" s="466"/>
      <c r="G1460" s="466" t="s">
        <v>1664</v>
      </c>
      <c r="H1460" s="466"/>
      <c r="I1460" s="467"/>
      <c r="J1460" s="154"/>
      <c r="K1460" s="184"/>
      <c r="L1460" s="184"/>
      <c r="M1460" s="74"/>
    </row>
    <row r="1461" spans="2:13">
      <c r="B1461" s="75" t="s">
        <v>1672</v>
      </c>
      <c r="C1461" s="95" t="s">
        <v>1441</v>
      </c>
      <c r="D1461" s="72" t="s">
        <v>1665</v>
      </c>
      <c r="E1461" s="184" t="s">
        <v>813</v>
      </c>
      <c r="F1461" s="184"/>
      <c r="G1461" s="73" t="s">
        <v>1665</v>
      </c>
      <c r="H1461" s="184" t="s">
        <v>1725</v>
      </c>
      <c r="I1461" s="79"/>
      <c r="J1461" s="154"/>
      <c r="K1461" s="184"/>
      <c r="L1461" s="184"/>
      <c r="M1461" s="74"/>
    </row>
    <row r="1462" spans="2:13">
      <c r="B1462" s="75" t="s">
        <v>1661</v>
      </c>
      <c r="C1462" s="95">
        <v>418.97</v>
      </c>
      <c r="D1462" s="80" t="s">
        <v>1666</v>
      </c>
      <c r="E1462" s="99">
        <v>100</v>
      </c>
      <c r="F1462" s="77"/>
      <c r="G1462" s="81" t="s">
        <v>1666</v>
      </c>
      <c r="H1462" s="99" t="s">
        <v>1725</v>
      </c>
      <c r="I1462" s="78"/>
      <c r="J1462" s="154"/>
      <c r="K1462" s="184"/>
      <c r="L1462" s="184"/>
      <c r="M1462" s="74"/>
    </row>
    <row r="1463" spans="2:13">
      <c r="B1463" s="75" t="s">
        <v>1662</v>
      </c>
      <c r="C1463" s="95">
        <v>417.96</v>
      </c>
      <c r="D1463" s="462" t="s">
        <v>1670</v>
      </c>
      <c r="E1463" s="463"/>
      <c r="F1463" s="463"/>
      <c r="G1463" s="463"/>
      <c r="H1463" s="463"/>
      <c r="I1463" s="464"/>
      <c r="J1463" s="154"/>
      <c r="K1463" s="184"/>
      <c r="L1463" s="184"/>
      <c r="M1463" s="74"/>
    </row>
    <row r="1464" spans="2:13">
      <c r="B1464" s="75" t="s">
        <v>1730</v>
      </c>
      <c r="C1464" s="95">
        <v>632.04999999999995</v>
      </c>
      <c r="D1464" s="465" t="s">
        <v>1663</v>
      </c>
      <c r="E1464" s="466"/>
      <c r="F1464" s="466"/>
      <c r="G1464" s="466" t="s">
        <v>1664</v>
      </c>
      <c r="H1464" s="466"/>
      <c r="I1464" s="467"/>
      <c r="J1464" s="154"/>
      <c r="K1464" s="184"/>
      <c r="L1464" s="184"/>
      <c r="M1464" s="74"/>
    </row>
    <row r="1465" spans="2:13">
      <c r="B1465" s="75" t="s">
        <v>1715</v>
      </c>
      <c r="C1465" s="95">
        <v>1.54</v>
      </c>
      <c r="D1465" s="72" t="s">
        <v>1665</v>
      </c>
      <c r="E1465" s="184" t="s">
        <v>812</v>
      </c>
      <c r="F1465" s="184"/>
      <c r="G1465" s="73" t="s">
        <v>1665</v>
      </c>
      <c r="H1465" s="184" t="s">
        <v>1725</v>
      </c>
      <c r="I1465" s="79"/>
      <c r="J1465" s="154"/>
      <c r="K1465" s="184"/>
      <c r="L1465" s="184"/>
      <c r="M1465" s="74"/>
    </row>
    <row r="1466" spans="2:13">
      <c r="B1466" s="75" t="s">
        <v>1716</v>
      </c>
      <c r="C1466" s="95">
        <v>1.38</v>
      </c>
      <c r="D1466" s="72" t="s">
        <v>1666</v>
      </c>
      <c r="E1466" s="99">
        <v>90</v>
      </c>
      <c r="F1466" s="77"/>
      <c r="G1466" s="81" t="s">
        <v>1666</v>
      </c>
      <c r="H1466" s="100" t="s">
        <v>1725</v>
      </c>
      <c r="I1466" s="79"/>
      <c r="J1466" s="154"/>
      <c r="K1466" s="184"/>
      <c r="L1466" s="184"/>
      <c r="M1466" s="74"/>
    </row>
    <row r="1467" spans="2:13">
      <c r="B1467" s="468" t="s">
        <v>1673</v>
      </c>
      <c r="C1467" s="463"/>
      <c r="D1467" s="464"/>
      <c r="E1467" s="462" t="s">
        <v>1674</v>
      </c>
      <c r="F1467" s="463"/>
      <c r="G1467" s="464"/>
      <c r="H1467" s="462" t="s">
        <v>1675</v>
      </c>
      <c r="I1467" s="463"/>
      <c r="J1467" s="464"/>
      <c r="K1467" s="462" t="s">
        <v>1703</v>
      </c>
      <c r="L1467" s="463"/>
      <c r="M1467" s="469"/>
    </row>
    <row r="1468" spans="2:13">
      <c r="B1468" s="82" t="s">
        <v>1676</v>
      </c>
      <c r="C1468" s="186" t="s">
        <v>1677</v>
      </c>
      <c r="D1468" s="187" t="s">
        <v>1678</v>
      </c>
      <c r="E1468" s="185" t="s">
        <v>1676</v>
      </c>
      <c r="F1468" s="186" t="s">
        <v>1677</v>
      </c>
      <c r="G1468" s="187" t="s">
        <v>1678</v>
      </c>
      <c r="H1468" s="185" t="s">
        <v>1696</v>
      </c>
      <c r="I1468" s="186" t="s">
        <v>1733</v>
      </c>
      <c r="J1468" s="187" t="s">
        <v>1734</v>
      </c>
      <c r="K1468" s="185" t="s">
        <v>1704</v>
      </c>
      <c r="L1468" s="186"/>
      <c r="M1468" s="86" t="s">
        <v>1705</v>
      </c>
    </row>
    <row r="1469" spans="2:13">
      <c r="B1469" s="70" t="s">
        <v>1680</v>
      </c>
      <c r="C1469" s="95" t="s">
        <v>1146</v>
      </c>
      <c r="D1469" s="101">
        <v>102</v>
      </c>
      <c r="E1469" s="183" t="s">
        <v>1680</v>
      </c>
      <c r="F1469" s="103" t="s">
        <v>946</v>
      </c>
      <c r="G1469" s="101">
        <v>68</v>
      </c>
      <c r="H1469" s="183" t="s">
        <v>1697</v>
      </c>
      <c r="I1469" s="95">
        <v>0</v>
      </c>
      <c r="J1469" s="101">
        <v>10</v>
      </c>
      <c r="K1469" s="183" t="s">
        <v>1706</v>
      </c>
      <c r="L1469" s="184"/>
      <c r="M1469" s="116">
        <v>0</v>
      </c>
    </row>
    <row r="1470" spans="2:13">
      <c r="B1470" s="70" t="s">
        <v>1681</v>
      </c>
      <c r="C1470" s="95" t="s">
        <v>849</v>
      </c>
      <c r="D1470" s="101">
        <v>113</v>
      </c>
      <c r="E1470" s="183" t="s">
        <v>1681</v>
      </c>
      <c r="F1470" s="95" t="s">
        <v>1079</v>
      </c>
      <c r="G1470" s="101">
        <v>189</v>
      </c>
      <c r="H1470" s="183" t="s">
        <v>1698</v>
      </c>
      <c r="I1470" s="95">
        <v>90</v>
      </c>
      <c r="J1470" s="101">
        <v>0</v>
      </c>
      <c r="K1470" s="183" t="s">
        <v>1737</v>
      </c>
      <c r="L1470" s="184"/>
      <c r="M1470" s="116">
        <v>0</v>
      </c>
    </row>
    <row r="1471" spans="2:13">
      <c r="B1471" s="70" t="s">
        <v>1682</v>
      </c>
      <c r="C1471" s="95" t="s">
        <v>1724</v>
      </c>
      <c r="D1471" s="101">
        <v>0</v>
      </c>
      <c r="E1471" s="183" t="s">
        <v>1682</v>
      </c>
      <c r="F1471" s="95" t="s">
        <v>1724</v>
      </c>
      <c r="G1471" s="101">
        <v>0</v>
      </c>
      <c r="H1471" s="183" t="s">
        <v>1699</v>
      </c>
      <c r="I1471" s="95">
        <v>0</v>
      </c>
      <c r="J1471" s="101">
        <v>30</v>
      </c>
      <c r="K1471" s="76" t="s">
        <v>1708</v>
      </c>
      <c r="L1471" s="77"/>
      <c r="M1471" s="110">
        <v>0</v>
      </c>
    </row>
    <row r="1472" spans="2:13">
      <c r="B1472" s="70" t="s">
        <v>1683</v>
      </c>
      <c r="C1472" s="118" t="s">
        <v>1789</v>
      </c>
      <c r="D1472" s="101">
        <v>75</v>
      </c>
      <c r="E1472" s="183" t="s">
        <v>1683</v>
      </c>
      <c r="F1472" s="105" t="s">
        <v>1309</v>
      </c>
      <c r="G1472" s="101">
        <v>95</v>
      </c>
      <c r="H1472" s="183" t="s">
        <v>1700</v>
      </c>
      <c r="I1472" s="95">
        <v>0</v>
      </c>
      <c r="J1472" s="101">
        <v>0</v>
      </c>
      <c r="K1472" s="462" t="s">
        <v>1709</v>
      </c>
      <c r="L1472" s="463"/>
      <c r="M1472" s="469"/>
    </row>
    <row r="1473" spans="2:13">
      <c r="B1473" s="70" t="s">
        <v>1684</v>
      </c>
      <c r="C1473" s="95" t="s">
        <v>1724</v>
      </c>
      <c r="D1473" s="101">
        <v>0</v>
      </c>
      <c r="E1473" s="183" t="s">
        <v>1684</v>
      </c>
      <c r="F1473" s="103" t="s">
        <v>1786</v>
      </c>
      <c r="G1473" s="101">
        <v>120</v>
      </c>
      <c r="H1473" s="184" t="s">
        <v>1726</v>
      </c>
      <c r="I1473" s="95">
        <v>0</v>
      </c>
      <c r="J1473" s="101">
        <v>0</v>
      </c>
      <c r="K1473" s="470" t="s">
        <v>1710</v>
      </c>
      <c r="L1473" s="471"/>
      <c r="M1473" s="116">
        <v>0</v>
      </c>
    </row>
    <row r="1474" spans="2:13">
      <c r="B1474" s="70" t="s">
        <v>1685</v>
      </c>
      <c r="C1474" s="95" t="s">
        <v>1724</v>
      </c>
      <c r="D1474" s="101">
        <v>0</v>
      </c>
      <c r="E1474" s="183" t="s">
        <v>1685</v>
      </c>
      <c r="F1474" s="95" t="s">
        <v>1724</v>
      </c>
      <c r="G1474" s="101">
        <v>0</v>
      </c>
      <c r="H1474" s="183" t="s">
        <v>1701</v>
      </c>
      <c r="I1474" s="95">
        <v>100</v>
      </c>
      <c r="J1474" s="101">
        <v>20</v>
      </c>
      <c r="K1474" s="470" t="s">
        <v>1711</v>
      </c>
      <c r="L1474" s="471"/>
      <c r="M1474" s="116">
        <v>0</v>
      </c>
    </row>
    <row r="1475" spans="2:13">
      <c r="B1475" s="70" t="s">
        <v>1686</v>
      </c>
      <c r="C1475" s="105" t="s">
        <v>915</v>
      </c>
      <c r="D1475" s="101">
        <v>90</v>
      </c>
      <c r="E1475" s="183" t="s">
        <v>1686</v>
      </c>
      <c r="F1475" s="103" t="s">
        <v>868</v>
      </c>
      <c r="G1475" s="101">
        <v>84</v>
      </c>
      <c r="H1475" s="183" t="s">
        <v>1687</v>
      </c>
      <c r="I1475" s="95">
        <v>85</v>
      </c>
      <c r="J1475" s="101">
        <v>0</v>
      </c>
      <c r="K1475" s="470" t="s">
        <v>1712</v>
      </c>
      <c r="L1475" s="471"/>
      <c r="M1475" s="116">
        <v>100</v>
      </c>
    </row>
    <row r="1476" spans="2:13">
      <c r="B1476" s="70" t="s">
        <v>1687</v>
      </c>
      <c r="C1476" s="95" t="s">
        <v>1724</v>
      </c>
      <c r="D1476" s="101">
        <v>0</v>
      </c>
      <c r="E1476" s="183" t="s">
        <v>1687</v>
      </c>
      <c r="F1476" s="95" t="s">
        <v>1724</v>
      </c>
      <c r="G1476" s="101">
        <v>0</v>
      </c>
      <c r="H1476" s="183" t="s">
        <v>1702</v>
      </c>
      <c r="I1476" s="109">
        <v>0</v>
      </c>
      <c r="J1476" s="115">
        <v>0</v>
      </c>
      <c r="K1476" s="96"/>
      <c r="L1476" s="109"/>
      <c r="M1476" s="110"/>
    </row>
    <row r="1477" spans="2:13">
      <c r="B1477" s="70" t="s">
        <v>1688</v>
      </c>
      <c r="C1477" s="95" t="s">
        <v>1725</v>
      </c>
      <c r="D1477" s="101" t="s">
        <v>1725</v>
      </c>
      <c r="E1477" s="183" t="s">
        <v>1688</v>
      </c>
      <c r="F1477" s="95" t="s">
        <v>1725</v>
      </c>
      <c r="G1477" s="101" t="s">
        <v>1725</v>
      </c>
      <c r="H1477" s="472" t="s">
        <v>1714</v>
      </c>
      <c r="I1477" s="473"/>
      <c r="J1477" s="90" t="s">
        <v>1713</v>
      </c>
      <c r="K1477" s="106">
        <v>0</v>
      </c>
      <c r="L1477" s="91" t="s">
        <v>1707</v>
      </c>
      <c r="M1477" s="107">
        <v>150</v>
      </c>
    </row>
    <row r="1478" spans="2:13">
      <c r="B1478" s="70" t="s">
        <v>1689</v>
      </c>
      <c r="C1478" s="95" t="s">
        <v>629</v>
      </c>
      <c r="D1478" s="101">
        <v>60</v>
      </c>
      <c r="E1478" s="183" t="s">
        <v>1689</v>
      </c>
      <c r="F1478" s="95" t="s">
        <v>1724</v>
      </c>
      <c r="G1478" s="101">
        <v>0</v>
      </c>
      <c r="H1478" s="184"/>
      <c r="I1478" s="184"/>
      <c r="J1478" s="184"/>
      <c r="K1478" s="184"/>
      <c r="L1478" s="184"/>
      <c r="M1478" s="74"/>
    </row>
    <row r="1479" spans="2:13">
      <c r="B1479" s="70" t="s">
        <v>1690</v>
      </c>
      <c r="C1479" s="95" t="s">
        <v>1724</v>
      </c>
      <c r="D1479" s="101">
        <v>0</v>
      </c>
      <c r="E1479" s="183" t="s">
        <v>1690</v>
      </c>
      <c r="F1479" s="95" t="s">
        <v>1724</v>
      </c>
      <c r="G1479" s="101">
        <v>0</v>
      </c>
      <c r="H1479" s="184"/>
      <c r="I1479" s="184"/>
      <c r="J1479" s="184"/>
      <c r="K1479" s="184"/>
      <c r="L1479" s="184"/>
      <c r="M1479" s="74"/>
    </row>
    <row r="1480" spans="2:13">
      <c r="B1480" s="70" t="s">
        <v>1691</v>
      </c>
      <c r="C1480" s="103" t="s">
        <v>881</v>
      </c>
      <c r="D1480" s="101">
        <v>51</v>
      </c>
      <c r="E1480" s="183" t="s">
        <v>1691</v>
      </c>
      <c r="F1480" s="95" t="s">
        <v>1724</v>
      </c>
      <c r="G1480" s="101">
        <v>0</v>
      </c>
      <c r="H1480" s="184"/>
      <c r="I1480" s="184"/>
      <c r="J1480" s="184"/>
      <c r="K1480" s="184"/>
      <c r="L1480" s="184"/>
      <c r="M1480" s="74"/>
    </row>
    <row r="1481" spans="2:13">
      <c r="B1481" s="70" t="s">
        <v>1692</v>
      </c>
      <c r="C1481" s="103" t="s">
        <v>1254</v>
      </c>
      <c r="D1481" s="101">
        <v>80</v>
      </c>
      <c r="E1481" s="183" t="s">
        <v>1692</v>
      </c>
      <c r="F1481" s="118" t="s">
        <v>1745</v>
      </c>
      <c r="G1481" s="101">
        <v>60</v>
      </c>
      <c r="H1481" s="184"/>
      <c r="I1481" s="184"/>
      <c r="J1481" s="184"/>
      <c r="K1481" s="184"/>
      <c r="L1481" s="184"/>
      <c r="M1481" s="74"/>
    </row>
    <row r="1482" spans="2:13">
      <c r="B1482" s="70" t="s">
        <v>1693</v>
      </c>
      <c r="C1482" s="105" t="s">
        <v>1189</v>
      </c>
      <c r="D1482" s="101">
        <v>70</v>
      </c>
      <c r="E1482" s="183" t="s">
        <v>1693</v>
      </c>
      <c r="F1482" s="95" t="s">
        <v>1724</v>
      </c>
      <c r="G1482" s="101">
        <v>0</v>
      </c>
      <c r="H1482" s="95"/>
      <c r="I1482" s="184" t="s">
        <v>1805</v>
      </c>
      <c r="J1482" s="94"/>
      <c r="K1482" s="184"/>
      <c r="L1482" s="94" t="s">
        <v>1720</v>
      </c>
      <c r="M1482" s="74"/>
    </row>
    <row r="1483" spans="2:13">
      <c r="B1483" s="70" t="s">
        <v>1694</v>
      </c>
      <c r="C1483" s="105" t="s">
        <v>798</v>
      </c>
      <c r="D1483" s="101">
        <v>80</v>
      </c>
      <c r="E1483" s="183" t="s">
        <v>1694</v>
      </c>
      <c r="F1483" s="105" t="s">
        <v>801</v>
      </c>
      <c r="G1483" s="101">
        <v>90</v>
      </c>
      <c r="H1483" s="184"/>
      <c r="I1483" s="184"/>
      <c r="J1483" s="184"/>
      <c r="K1483" s="184"/>
      <c r="L1483" s="184"/>
      <c r="M1483" s="74"/>
    </row>
    <row r="1484" spans="2:13">
      <c r="B1484" s="70" t="s">
        <v>1679</v>
      </c>
      <c r="C1484" s="95" t="s">
        <v>865</v>
      </c>
      <c r="D1484" s="101">
        <v>66</v>
      </c>
      <c r="E1484" s="183" t="s">
        <v>1679</v>
      </c>
      <c r="F1484" s="95" t="s">
        <v>1724</v>
      </c>
      <c r="G1484" s="101">
        <v>0</v>
      </c>
      <c r="H1484" s="184"/>
      <c r="I1484" s="184"/>
      <c r="J1484" s="184"/>
      <c r="K1484" s="184"/>
      <c r="L1484" s="184"/>
      <c r="M1484" s="74"/>
    </row>
    <row r="1485" spans="2:13">
      <c r="B1485" s="70" t="s">
        <v>1695</v>
      </c>
      <c r="C1485" s="95" t="s">
        <v>965</v>
      </c>
      <c r="D1485" s="101">
        <v>80</v>
      </c>
      <c r="E1485" s="183" t="s">
        <v>1695</v>
      </c>
      <c r="F1485" s="95" t="s">
        <v>1724</v>
      </c>
      <c r="G1485" s="101">
        <v>0</v>
      </c>
      <c r="H1485" s="184"/>
      <c r="I1485" s="184"/>
      <c r="J1485" s="184"/>
      <c r="K1485" s="184"/>
      <c r="L1485" s="184"/>
      <c r="M1485" s="74"/>
    </row>
    <row r="1486" spans="2:13" ht="15.75" thickBot="1">
      <c r="B1486" s="111" t="s">
        <v>1731</v>
      </c>
      <c r="C1486" s="102"/>
      <c r="D1486" s="117">
        <v>79</v>
      </c>
      <c r="E1486" s="112" t="s">
        <v>1732</v>
      </c>
      <c r="F1486" s="102"/>
      <c r="G1486" s="117">
        <v>101</v>
      </c>
      <c r="H1486" s="92"/>
      <c r="I1486" s="92"/>
      <c r="J1486" s="92"/>
      <c r="K1486" s="92"/>
      <c r="L1486" s="92"/>
      <c r="M1486" s="93"/>
    </row>
    <row r="1487" spans="2:13" ht="15.75" thickTop="1">
      <c r="B1487" s="165"/>
      <c r="C1487" s="166"/>
      <c r="D1487" s="166"/>
      <c r="E1487" s="165"/>
      <c r="F1487" s="166"/>
      <c r="G1487" s="166"/>
      <c r="H1487" s="165"/>
      <c r="I1487" s="165"/>
      <c r="J1487" s="165"/>
      <c r="K1487" s="165"/>
      <c r="L1487" s="165"/>
      <c r="M1487" s="165"/>
    </row>
    <row r="1488" spans="2:13">
      <c r="B1488" s="165"/>
      <c r="C1488" s="166"/>
      <c r="D1488" s="166"/>
      <c r="E1488" s="165"/>
      <c r="F1488" s="166"/>
      <c r="G1488" s="166"/>
      <c r="H1488" s="165"/>
      <c r="I1488" s="165"/>
      <c r="J1488" s="165"/>
      <c r="K1488" s="165"/>
      <c r="L1488" s="165"/>
      <c r="M1488" s="165"/>
    </row>
    <row r="1489" spans="2:13" ht="15.75" thickBot="1">
      <c r="B1489" s="165"/>
      <c r="C1489" s="166"/>
      <c r="D1489" s="166"/>
      <c r="E1489" s="165"/>
      <c r="F1489" s="166"/>
      <c r="G1489" s="166"/>
      <c r="H1489" s="165"/>
      <c r="I1489" s="165"/>
      <c r="J1489" s="165"/>
      <c r="K1489" s="165"/>
      <c r="L1489" s="165"/>
      <c r="M1489" s="165"/>
    </row>
    <row r="1490" spans="2:13" ht="16.5" thickTop="1" thickBot="1">
      <c r="B1490" s="457" t="s">
        <v>1819</v>
      </c>
      <c r="C1490" s="458"/>
      <c r="D1490" s="459" t="s">
        <v>1660</v>
      </c>
      <c r="E1490" s="460"/>
      <c r="F1490" s="460"/>
      <c r="G1490" s="460"/>
      <c r="H1490" s="460"/>
      <c r="I1490" s="461"/>
      <c r="J1490" s="230"/>
      <c r="K1490" s="68"/>
      <c r="L1490" s="68"/>
      <c r="M1490" s="69"/>
    </row>
    <row r="1491" spans="2:13" ht="15.75" thickTop="1">
      <c r="B1491" s="75" t="s">
        <v>1669</v>
      </c>
      <c r="C1491" s="213">
        <v>15</v>
      </c>
      <c r="D1491" s="212" t="s">
        <v>1654</v>
      </c>
      <c r="E1491" s="213" t="s">
        <v>1655</v>
      </c>
      <c r="F1491" s="213" t="s">
        <v>1656</v>
      </c>
      <c r="G1491" s="213" t="s">
        <v>1658</v>
      </c>
      <c r="H1491" s="213" t="s">
        <v>1657</v>
      </c>
      <c r="I1491" s="214" t="s">
        <v>1659</v>
      </c>
      <c r="J1491" s="231"/>
      <c r="K1491" s="211"/>
      <c r="L1491" s="211"/>
      <c r="M1491" s="74"/>
    </row>
    <row r="1492" spans="2:13">
      <c r="B1492" s="75" t="s">
        <v>1762</v>
      </c>
      <c r="C1492" s="95" t="s">
        <v>1747</v>
      </c>
      <c r="D1492" s="96">
        <v>95</v>
      </c>
      <c r="E1492" s="97">
        <v>125</v>
      </c>
      <c r="F1492" s="97">
        <v>79</v>
      </c>
      <c r="G1492" s="97">
        <v>60</v>
      </c>
      <c r="H1492" s="97">
        <v>100</v>
      </c>
      <c r="I1492" s="98">
        <v>81</v>
      </c>
      <c r="J1492" s="231"/>
      <c r="K1492" s="211"/>
      <c r="L1492" s="211"/>
      <c r="M1492" s="74"/>
    </row>
    <row r="1493" spans="2:13">
      <c r="B1493" s="75" t="s">
        <v>1667</v>
      </c>
      <c r="C1493" s="95" t="s">
        <v>16</v>
      </c>
      <c r="D1493" s="462" t="s">
        <v>1671</v>
      </c>
      <c r="E1493" s="463"/>
      <c r="F1493" s="463"/>
      <c r="G1493" s="463"/>
      <c r="H1493" s="463"/>
      <c r="I1493" s="464"/>
      <c r="J1493" s="231"/>
      <c r="K1493" s="211"/>
      <c r="L1493" s="211"/>
      <c r="M1493" s="74"/>
    </row>
    <row r="1494" spans="2:13">
      <c r="B1494" s="75" t="s">
        <v>1668</v>
      </c>
      <c r="C1494" s="95" t="s">
        <v>6</v>
      </c>
      <c r="D1494" s="465" t="s">
        <v>1663</v>
      </c>
      <c r="E1494" s="466"/>
      <c r="F1494" s="466"/>
      <c r="G1494" s="466" t="s">
        <v>1664</v>
      </c>
      <c r="H1494" s="466"/>
      <c r="I1494" s="467"/>
      <c r="J1494" s="231"/>
      <c r="K1494" s="211"/>
      <c r="L1494" s="211"/>
      <c r="M1494" s="74"/>
    </row>
    <row r="1495" spans="2:13">
      <c r="B1495" s="75" t="s">
        <v>1672</v>
      </c>
      <c r="C1495" s="104" t="s">
        <v>1489</v>
      </c>
      <c r="D1495" s="72" t="s">
        <v>1665</v>
      </c>
      <c r="E1495" s="211" t="s">
        <v>646</v>
      </c>
      <c r="F1495" s="211"/>
      <c r="G1495" s="73" t="s">
        <v>1665</v>
      </c>
      <c r="H1495" s="211" t="s">
        <v>695</v>
      </c>
      <c r="I1495" s="79"/>
      <c r="J1495" s="229"/>
      <c r="K1495" s="211"/>
      <c r="L1495" s="211"/>
      <c r="M1495" s="74"/>
    </row>
    <row r="1496" spans="2:13">
      <c r="B1496" s="75" t="s">
        <v>1661</v>
      </c>
      <c r="C1496" s="95">
        <v>630.49</v>
      </c>
      <c r="D1496" s="80" t="s">
        <v>1666</v>
      </c>
      <c r="E1496" s="99">
        <v>81</v>
      </c>
      <c r="F1496" s="77"/>
      <c r="G1496" s="81" t="s">
        <v>1666</v>
      </c>
      <c r="H1496" s="99">
        <v>36</v>
      </c>
      <c r="I1496" s="78"/>
      <c r="J1496" s="161"/>
      <c r="K1496" s="211"/>
      <c r="L1496" s="211"/>
      <c r="M1496" s="74"/>
    </row>
    <row r="1497" spans="2:13">
      <c r="B1497" s="75" t="s">
        <v>1662</v>
      </c>
      <c r="C1497" s="95">
        <v>501.77</v>
      </c>
      <c r="D1497" s="462" t="s">
        <v>1670</v>
      </c>
      <c r="E1497" s="463"/>
      <c r="F1497" s="463"/>
      <c r="G1497" s="463"/>
      <c r="H1497" s="463"/>
      <c r="I1497" s="464"/>
      <c r="J1497" s="161"/>
      <c r="K1497" s="211"/>
      <c r="L1497" s="211"/>
      <c r="M1497" s="74"/>
    </row>
    <row r="1498" spans="2:13">
      <c r="B1498" s="75" t="s">
        <v>1730</v>
      </c>
      <c r="C1498" s="95">
        <v>335.08</v>
      </c>
      <c r="D1498" s="465" t="s">
        <v>1663</v>
      </c>
      <c r="E1498" s="466"/>
      <c r="F1498" s="466"/>
      <c r="G1498" s="466" t="s">
        <v>1664</v>
      </c>
      <c r="H1498" s="466"/>
      <c r="I1498" s="467"/>
      <c r="J1498" s="161"/>
      <c r="K1498" s="211"/>
      <c r="L1498" s="211"/>
      <c r="M1498" s="74"/>
    </row>
    <row r="1499" spans="2:13">
      <c r="B1499" s="75" t="s">
        <v>1715</v>
      </c>
      <c r="C1499" s="95">
        <v>1.46</v>
      </c>
      <c r="D1499" s="72" t="s">
        <v>1665</v>
      </c>
      <c r="E1499" s="211" t="s">
        <v>1273</v>
      </c>
      <c r="F1499" s="211"/>
      <c r="G1499" s="73" t="s">
        <v>1665</v>
      </c>
      <c r="H1499" s="211" t="s">
        <v>1724</v>
      </c>
      <c r="I1499" s="79"/>
      <c r="J1499" s="161"/>
      <c r="K1499" s="211"/>
      <c r="L1499" s="211"/>
      <c r="M1499" s="74"/>
    </row>
    <row r="1500" spans="2:13">
      <c r="B1500" s="75" t="s">
        <v>1716</v>
      </c>
      <c r="C1500" s="95">
        <v>1.25</v>
      </c>
      <c r="D1500" s="72" t="s">
        <v>1666</v>
      </c>
      <c r="E1500" s="99">
        <v>95</v>
      </c>
      <c r="F1500" s="77"/>
      <c r="G1500" s="81" t="s">
        <v>1666</v>
      </c>
      <c r="H1500" s="100">
        <v>0</v>
      </c>
      <c r="I1500" s="79"/>
      <c r="J1500" s="161"/>
      <c r="K1500" s="211"/>
      <c r="L1500" s="211"/>
      <c r="M1500" s="74"/>
    </row>
    <row r="1501" spans="2:13">
      <c r="B1501" s="468" t="s">
        <v>1673</v>
      </c>
      <c r="C1501" s="463"/>
      <c r="D1501" s="464"/>
      <c r="E1501" s="462" t="s">
        <v>1674</v>
      </c>
      <c r="F1501" s="463"/>
      <c r="G1501" s="464"/>
      <c r="H1501" s="462" t="s">
        <v>1675</v>
      </c>
      <c r="I1501" s="463"/>
      <c r="J1501" s="464"/>
      <c r="K1501" s="462" t="s">
        <v>1703</v>
      </c>
      <c r="L1501" s="463"/>
      <c r="M1501" s="469"/>
    </row>
    <row r="1502" spans="2:13">
      <c r="B1502" s="82" t="s">
        <v>1676</v>
      </c>
      <c r="C1502" s="213" t="s">
        <v>1677</v>
      </c>
      <c r="D1502" s="214" t="s">
        <v>1678</v>
      </c>
      <c r="E1502" s="212" t="s">
        <v>1676</v>
      </c>
      <c r="F1502" s="213" t="s">
        <v>1677</v>
      </c>
      <c r="G1502" s="214" t="s">
        <v>1678</v>
      </c>
      <c r="H1502" s="212" t="s">
        <v>1696</v>
      </c>
      <c r="I1502" s="213" t="s">
        <v>1733</v>
      </c>
      <c r="J1502" s="214" t="s">
        <v>1734</v>
      </c>
      <c r="K1502" s="212" t="s">
        <v>1704</v>
      </c>
      <c r="L1502" s="213"/>
      <c r="M1502" s="86" t="s">
        <v>1705</v>
      </c>
    </row>
    <row r="1503" spans="2:13">
      <c r="B1503" s="70" t="s">
        <v>1680</v>
      </c>
      <c r="C1503" s="95" t="s">
        <v>1146</v>
      </c>
      <c r="D1503" s="101">
        <v>102</v>
      </c>
      <c r="E1503" s="210" t="s">
        <v>1680</v>
      </c>
      <c r="F1503" s="103" t="s">
        <v>946</v>
      </c>
      <c r="G1503" s="101">
        <v>68</v>
      </c>
      <c r="H1503" s="210" t="s">
        <v>1697</v>
      </c>
      <c r="I1503" s="95">
        <v>0</v>
      </c>
      <c r="J1503" s="101">
        <v>10</v>
      </c>
      <c r="K1503" s="210" t="s">
        <v>1706</v>
      </c>
      <c r="L1503" s="211"/>
      <c r="M1503" s="116">
        <v>0</v>
      </c>
    </row>
    <row r="1504" spans="2:13">
      <c r="B1504" s="70" t="s">
        <v>1681</v>
      </c>
      <c r="C1504" s="95" t="s">
        <v>1724</v>
      </c>
      <c r="D1504" s="101">
        <v>0</v>
      </c>
      <c r="E1504" s="210" t="s">
        <v>1681</v>
      </c>
      <c r="F1504" s="95" t="s">
        <v>846</v>
      </c>
      <c r="G1504" s="101">
        <v>102</v>
      </c>
      <c r="H1504" s="210" t="s">
        <v>1698</v>
      </c>
      <c r="I1504" s="95">
        <v>90</v>
      </c>
      <c r="J1504" s="101">
        <v>-75</v>
      </c>
      <c r="K1504" s="210" t="s">
        <v>1737</v>
      </c>
      <c r="L1504" s="211"/>
      <c r="M1504" s="116">
        <v>0</v>
      </c>
    </row>
    <row r="1505" spans="2:13">
      <c r="B1505" s="70" t="s">
        <v>1682</v>
      </c>
      <c r="C1505" s="95" t="s">
        <v>1725</v>
      </c>
      <c r="D1505" s="101" t="s">
        <v>1725</v>
      </c>
      <c r="E1505" s="210" t="s">
        <v>1682</v>
      </c>
      <c r="F1505" s="95" t="s">
        <v>1725</v>
      </c>
      <c r="G1505" s="101" t="s">
        <v>1725</v>
      </c>
      <c r="H1505" s="210" t="s">
        <v>1699</v>
      </c>
      <c r="I1505" s="95">
        <v>0</v>
      </c>
      <c r="J1505" s="101">
        <v>50</v>
      </c>
      <c r="K1505" s="76" t="s">
        <v>1708</v>
      </c>
      <c r="L1505" s="77"/>
      <c r="M1505" s="110">
        <v>0</v>
      </c>
    </row>
    <row r="1506" spans="2:13">
      <c r="B1506" s="70" t="s">
        <v>1683</v>
      </c>
      <c r="C1506" s="95" t="s">
        <v>1724</v>
      </c>
      <c r="D1506" s="101">
        <v>0</v>
      </c>
      <c r="E1506" s="210" t="s">
        <v>1683</v>
      </c>
      <c r="F1506" s="105" t="s">
        <v>1309</v>
      </c>
      <c r="G1506" s="101">
        <v>95</v>
      </c>
      <c r="H1506" s="210" t="s">
        <v>1700</v>
      </c>
      <c r="I1506" s="95">
        <v>0</v>
      </c>
      <c r="J1506" s="101">
        <v>10</v>
      </c>
      <c r="K1506" s="462" t="s">
        <v>1709</v>
      </c>
      <c r="L1506" s="463"/>
      <c r="M1506" s="469"/>
    </row>
    <row r="1507" spans="2:13">
      <c r="B1507" s="70" t="s">
        <v>1684</v>
      </c>
      <c r="C1507" s="95" t="s">
        <v>1724</v>
      </c>
      <c r="D1507" s="101">
        <v>0</v>
      </c>
      <c r="E1507" s="210" t="s">
        <v>1684</v>
      </c>
      <c r="F1507" s="95" t="s">
        <v>1724</v>
      </c>
      <c r="G1507" s="101">
        <v>0</v>
      </c>
      <c r="H1507" s="211" t="s">
        <v>1726</v>
      </c>
      <c r="I1507" s="95">
        <v>50</v>
      </c>
      <c r="J1507" s="101">
        <v>0</v>
      </c>
      <c r="K1507" s="470" t="s">
        <v>1710</v>
      </c>
      <c r="L1507" s="471"/>
      <c r="M1507" s="116">
        <v>0</v>
      </c>
    </row>
    <row r="1508" spans="2:13">
      <c r="B1508" s="70" t="s">
        <v>1685</v>
      </c>
      <c r="C1508" s="95" t="s">
        <v>665</v>
      </c>
      <c r="D1508" s="101">
        <v>90</v>
      </c>
      <c r="E1508" s="210" t="s">
        <v>1685</v>
      </c>
      <c r="F1508" s="95" t="s">
        <v>952</v>
      </c>
      <c r="G1508" s="101">
        <v>95</v>
      </c>
      <c r="H1508" s="210" t="s">
        <v>1701</v>
      </c>
      <c r="I1508" s="95">
        <v>100</v>
      </c>
      <c r="J1508" s="101">
        <v>40</v>
      </c>
      <c r="K1508" s="470" t="s">
        <v>1711</v>
      </c>
      <c r="L1508" s="471"/>
      <c r="M1508" s="116">
        <v>0</v>
      </c>
    </row>
    <row r="1509" spans="2:13">
      <c r="B1509" s="70" t="s">
        <v>1686</v>
      </c>
      <c r="C1509" s="103" t="s">
        <v>1157</v>
      </c>
      <c r="D1509" s="101">
        <v>40</v>
      </c>
      <c r="E1509" s="210" t="s">
        <v>1686</v>
      </c>
      <c r="F1509" s="95" t="s">
        <v>1724</v>
      </c>
      <c r="G1509" s="101">
        <v>0</v>
      </c>
      <c r="H1509" s="210" t="s">
        <v>1687</v>
      </c>
      <c r="I1509" s="95">
        <v>85</v>
      </c>
      <c r="J1509" s="101">
        <v>0</v>
      </c>
      <c r="K1509" s="470" t="s">
        <v>1712</v>
      </c>
      <c r="L1509" s="471"/>
      <c r="M1509" s="116">
        <v>0</v>
      </c>
    </row>
    <row r="1510" spans="2:13">
      <c r="B1510" s="70" t="s">
        <v>1687</v>
      </c>
      <c r="C1510" s="95" t="s">
        <v>1724</v>
      </c>
      <c r="D1510" s="101">
        <v>0</v>
      </c>
      <c r="E1510" s="210" t="s">
        <v>1687</v>
      </c>
      <c r="F1510" s="95" t="s">
        <v>1724</v>
      </c>
      <c r="G1510" s="101">
        <v>0</v>
      </c>
      <c r="H1510" s="210" t="s">
        <v>1702</v>
      </c>
      <c r="I1510" s="109">
        <v>0</v>
      </c>
      <c r="J1510" s="115">
        <v>0</v>
      </c>
      <c r="K1510" s="96"/>
      <c r="L1510" s="109"/>
      <c r="M1510" s="110"/>
    </row>
    <row r="1511" spans="2:13">
      <c r="B1511" s="70" t="s">
        <v>1688</v>
      </c>
      <c r="C1511" s="103" t="s">
        <v>813</v>
      </c>
      <c r="D1511" s="101">
        <v>100</v>
      </c>
      <c r="E1511" s="210" t="s">
        <v>1688</v>
      </c>
      <c r="F1511" s="95" t="s">
        <v>1724</v>
      </c>
      <c r="G1511" s="101">
        <v>0</v>
      </c>
      <c r="H1511" s="472" t="s">
        <v>1714</v>
      </c>
      <c r="I1511" s="473"/>
      <c r="J1511" s="90" t="s">
        <v>1713</v>
      </c>
      <c r="K1511" s="106">
        <v>10</v>
      </c>
      <c r="L1511" s="91" t="s">
        <v>1707</v>
      </c>
      <c r="M1511" s="107">
        <v>95</v>
      </c>
    </row>
    <row r="1512" spans="2:13">
      <c r="B1512" s="70" t="s">
        <v>1689</v>
      </c>
      <c r="C1512" s="95" t="s">
        <v>1725</v>
      </c>
      <c r="D1512" s="101">
        <v>0</v>
      </c>
      <c r="E1512" s="210" t="s">
        <v>1689</v>
      </c>
      <c r="F1512" s="95" t="s">
        <v>1725</v>
      </c>
      <c r="G1512" s="101">
        <v>0</v>
      </c>
      <c r="H1512" s="211"/>
      <c r="I1512" s="211"/>
      <c r="J1512" s="211"/>
      <c r="K1512" s="211"/>
      <c r="L1512" s="211"/>
      <c r="M1512" s="74"/>
    </row>
    <row r="1513" spans="2:13">
      <c r="B1513" s="70" t="s">
        <v>1690</v>
      </c>
      <c r="C1513" s="95" t="s">
        <v>1724</v>
      </c>
      <c r="D1513" s="101">
        <v>0</v>
      </c>
      <c r="E1513" s="210" t="s">
        <v>1690</v>
      </c>
      <c r="F1513" s="95" t="s">
        <v>1724</v>
      </c>
      <c r="G1513" s="101">
        <v>0</v>
      </c>
      <c r="H1513" s="211"/>
      <c r="I1513" s="211"/>
      <c r="J1513" s="211"/>
      <c r="K1513" s="211"/>
      <c r="L1513" s="211"/>
      <c r="M1513" s="74"/>
    </row>
    <row r="1514" spans="2:13">
      <c r="B1514" s="70" t="s">
        <v>1691</v>
      </c>
      <c r="C1514" s="95" t="s">
        <v>1724</v>
      </c>
      <c r="D1514" s="101">
        <v>0</v>
      </c>
      <c r="E1514" s="210" t="s">
        <v>1691</v>
      </c>
      <c r="F1514" s="95" t="s">
        <v>1724</v>
      </c>
      <c r="G1514" s="101">
        <v>0</v>
      </c>
      <c r="H1514" s="211"/>
      <c r="I1514" s="211"/>
      <c r="J1514" s="211"/>
      <c r="K1514" s="211"/>
      <c r="L1514" s="211"/>
      <c r="M1514" s="74"/>
    </row>
    <row r="1515" spans="2:13">
      <c r="B1515" s="70" t="s">
        <v>1692</v>
      </c>
      <c r="C1515" s="103" t="s">
        <v>1254</v>
      </c>
      <c r="D1515" s="101">
        <v>80</v>
      </c>
      <c r="E1515" s="210" t="s">
        <v>1692</v>
      </c>
      <c r="F1515" s="95" t="s">
        <v>1724</v>
      </c>
      <c r="G1515" s="101">
        <v>0</v>
      </c>
      <c r="H1515" s="211"/>
      <c r="I1515" s="211"/>
      <c r="J1515" s="211"/>
      <c r="K1515" s="211"/>
      <c r="L1515" s="211"/>
      <c r="M1515" s="74"/>
    </row>
    <row r="1516" spans="2:13">
      <c r="B1516" s="70" t="s">
        <v>1693</v>
      </c>
      <c r="C1516" s="95" t="s">
        <v>1724</v>
      </c>
      <c r="D1516" s="101">
        <v>0</v>
      </c>
      <c r="E1516" s="210" t="s">
        <v>1693</v>
      </c>
      <c r="F1516" s="95" t="s">
        <v>1724</v>
      </c>
      <c r="G1516" s="101">
        <v>0</v>
      </c>
      <c r="H1516" s="95" t="s">
        <v>1718</v>
      </c>
      <c r="I1516" s="211"/>
      <c r="J1516" s="94" t="s">
        <v>1719</v>
      </c>
      <c r="K1516" s="211"/>
      <c r="L1516" s="94" t="s">
        <v>1720</v>
      </c>
      <c r="M1516" s="74"/>
    </row>
    <row r="1517" spans="2:13">
      <c r="B1517" s="70" t="s">
        <v>1694</v>
      </c>
      <c r="C1517" s="95" t="s">
        <v>1076</v>
      </c>
      <c r="D1517" s="101">
        <v>120</v>
      </c>
      <c r="E1517" s="210" t="s">
        <v>1694</v>
      </c>
      <c r="F1517" s="105" t="s">
        <v>801</v>
      </c>
      <c r="G1517" s="101">
        <v>90</v>
      </c>
      <c r="H1517" s="211"/>
      <c r="I1517" s="211"/>
      <c r="J1517" s="211"/>
      <c r="K1517" s="211"/>
      <c r="L1517" s="211"/>
      <c r="M1517" s="74"/>
    </row>
    <row r="1518" spans="2:13">
      <c r="B1518" s="70" t="s">
        <v>1679</v>
      </c>
      <c r="C1518" s="95" t="s">
        <v>1083</v>
      </c>
      <c r="D1518" s="101">
        <v>75</v>
      </c>
      <c r="E1518" s="210" t="s">
        <v>1679</v>
      </c>
      <c r="F1518" s="95" t="s">
        <v>763</v>
      </c>
      <c r="G1518" s="101">
        <v>80</v>
      </c>
      <c r="H1518" s="211"/>
      <c r="I1518" s="211"/>
      <c r="J1518" s="211"/>
      <c r="K1518" s="211"/>
      <c r="L1518" s="211"/>
      <c r="M1518" s="74"/>
    </row>
    <row r="1519" spans="2:13">
      <c r="B1519" s="70" t="s">
        <v>1695</v>
      </c>
      <c r="C1519" s="95" t="s">
        <v>965</v>
      </c>
      <c r="D1519" s="101">
        <v>80</v>
      </c>
      <c r="E1519" s="210" t="s">
        <v>1695</v>
      </c>
      <c r="F1519" s="95" t="s">
        <v>1724</v>
      </c>
      <c r="G1519" s="101">
        <v>0</v>
      </c>
      <c r="H1519" s="211"/>
      <c r="I1519" s="211"/>
      <c r="J1519" s="211"/>
      <c r="K1519" s="211"/>
      <c r="L1519" s="211"/>
      <c r="M1519" s="74"/>
    </row>
    <row r="1520" spans="2:13" ht="15.75" thickBot="1">
      <c r="B1520" s="111" t="s">
        <v>1731</v>
      </c>
      <c r="C1520" s="102"/>
      <c r="D1520" s="117">
        <v>86</v>
      </c>
      <c r="E1520" s="112" t="s">
        <v>1732</v>
      </c>
      <c r="F1520" s="102"/>
      <c r="G1520" s="117">
        <v>88</v>
      </c>
      <c r="H1520" s="92"/>
      <c r="I1520" s="92"/>
      <c r="J1520" s="92"/>
      <c r="K1520" s="92"/>
      <c r="L1520" s="92"/>
      <c r="M1520" s="93"/>
    </row>
    <row r="1521" spans="2:13" ht="15.75" thickTop="1">
      <c r="B1521" s="165"/>
      <c r="C1521" s="166"/>
      <c r="D1521" s="166"/>
      <c r="E1521" s="165"/>
      <c r="F1521" s="166"/>
      <c r="G1521" s="166"/>
      <c r="H1521" s="165"/>
      <c r="I1521" s="165"/>
      <c r="J1521" s="165"/>
      <c r="K1521" s="165"/>
      <c r="L1521" s="165"/>
      <c r="M1521" s="165"/>
    </row>
    <row r="1522" spans="2:13">
      <c r="B1522" s="165"/>
      <c r="C1522" s="166"/>
      <c r="D1522" s="166"/>
      <c r="E1522" s="165"/>
      <c r="F1522" s="166"/>
      <c r="G1522" s="166"/>
      <c r="H1522" s="165"/>
      <c r="I1522" s="165"/>
      <c r="J1522" s="165"/>
      <c r="K1522" s="165"/>
      <c r="L1522" s="165"/>
      <c r="M1522" s="165"/>
    </row>
    <row r="1523" spans="2:13" ht="15.75" thickBot="1">
      <c r="B1523" s="165"/>
      <c r="C1523" s="166"/>
      <c r="D1523" s="166"/>
      <c r="E1523" s="165"/>
      <c r="F1523" s="166"/>
      <c r="G1523" s="166"/>
      <c r="H1523" s="165"/>
      <c r="I1523" s="165"/>
      <c r="J1523" s="165"/>
      <c r="K1523" s="165"/>
      <c r="L1523" s="165"/>
      <c r="M1523" s="165"/>
    </row>
    <row r="1524" spans="2:13" ht="16.5" thickTop="1" thickBot="1">
      <c r="B1524" s="457" t="s">
        <v>1895</v>
      </c>
      <c r="C1524" s="458"/>
      <c r="D1524" s="459" t="s">
        <v>1660</v>
      </c>
      <c r="E1524" s="460"/>
      <c r="F1524" s="460"/>
      <c r="G1524" s="460"/>
      <c r="H1524" s="460"/>
      <c r="I1524" s="461"/>
      <c r="J1524" s="259"/>
      <c r="K1524" s="68"/>
      <c r="L1524" s="68"/>
      <c r="M1524" s="69"/>
    </row>
    <row r="1525" spans="2:13" ht="15.75" thickTop="1">
      <c r="B1525" s="75" t="s">
        <v>1669</v>
      </c>
      <c r="C1525" s="356">
        <v>10</v>
      </c>
      <c r="D1525" s="355" t="s">
        <v>1654</v>
      </c>
      <c r="E1525" s="356" t="s">
        <v>1655</v>
      </c>
      <c r="F1525" s="356" t="s">
        <v>1656</v>
      </c>
      <c r="G1525" s="356" t="s">
        <v>1658</v>
      </c>
      <c r="H1525" s="356" t="s">
        <v>1657</v>
      </c>
      <c r="I1525" s="357" t="s">
        <v>1659</v>
      </c>
      <c r="J1525" s="193"/>
      <c r="K1525" s="359"/>
      <c r="L1525" s="359"/>
      <c r="M1525" s="74"/>
    </row>
    <row r="1526" spans="2:13">
      <c r="B1526" s="75" t="s">
        <v>1762</v>
      </c>
      <c r="C1526" s="95" t="s">
        <v>1767</v>
      </c>
      <c r="D1526" s="96">
        <v>144</v>
      </c>
      <c r="E1526" s="97">
        <v>120</v>
      </c>
      <c r="F1526" s="97">
        <v>60</v>
      </c>
      <c r="G1526" s="97">
        <v>40</v>
      </c>
      <c r="H1526" s="97">
        <v>60</v>
      </c>
      <c r="I1526" s="98">
        <v>50</v>
      </c>
      <c r="J1526" s="193"/>
      <c r="K1526" s="359"/>
      <c r="L1526" s="359"/>
      <c r="M1526" s="74"/>
    </row>
    <row r="1527" spans="2:13">
      <c r="B1527" s="75" t="s">
        <v>1667</v>
      </c>
      <c r="C1527" s="95" t="s">
        <v>4</v>
      </c>
      <c r="D1527" s="462" t="s">
        <v>1671</v>
      </c>
      <c r="E1527" s="463"/>
      <c r="F1527" s="463"/>
      <c r="G1527" s="463"/>
      <c r="H1527" s="463"/>
      <c r="I1527" s="464"/>
      <c r="J1527" s="193"/>
      <c r="K1527" s="359"/>
      <c r="L1527" s="359"/>
      <c r="M1527" s="74"/>
    </row>
    <row r="1528" spans="2:13">
      <c r="B1528" s="75" t="s">
        <v>1668</v>
      </c>
      <c r="C1528" s="95" t="s">
        <v>1725</v>
      </c>
      <c r="D1528" s="465" t="s">
        <v>1663</v>
      </c>
      <c r="E1528" s="466"/>
      <c r="F1528" s="466"/>
      <c r="G1528" s="466" t="s">
        <v>1664</v>
      </c>
      <c r="H1528" s="466"/>
      <c r="I1528" s="467"/>
      <c r="J1528" s="193"/>
      <c r="K1528" s="359"/>
      <c r="L1528" s="359"/>
      <c r="M1528" s="74"/>
    </row>
    <row r="1529" spans="2:13">
      <c r="B1529" s="75" t="s">
        <v>1672</v>
      </c>
      <c r="C1529" s="95" t="s">
        <v>1622</v>
      </c>
      <c r="D1529" s="72" t="s">
        <v>1665</v>
      </c>
      <c r="E1529" s="359" t="s">
        <v>871</v>
      </c>
      <c r="F1529" s="359"/>
      <c r="G1529" s="73" t="s">
        <v>1665</v>
      </c>
      <c r="H1529" s="359" t="s">
        <v>1725</v>
      </c>
      <c r="I1529" s="79"/>
      <c r="J1529" s="193"/>
      <c r="K1529" s="359"/>
      <c r="L1529" s="359"/>
      <c r="M1529" s="74"/>
    </row>
    <row r="1530" spans="2:13">
      <c r="B1530" s="75" t="s">
        <v>1661</v>
      </c>
      <c r="C1530" s="149">
        <v>197.2</v>
      </c>
      <c r="D1530" s="80" t="s">
        <v>1666</v>
      </c>
      <c r="E1530" s="99">
        <v>150</v>
      </c>
      <c r="F1530" s="77"/>
      <c r="G1530" s="81" t="s">
        <v>1666</v>
      </c>
      <c r="H1530" s="99" t="s">
        <v>1725</v>
      </c>
      <c r="I1530" s="78"/>
      <c r="J1530" s="193"/>
      <c r="K1530" s="359"/>
      <c r="L1530" s="359"/>
      <c r="M1530" s="74"/>
    </row>
    <row r="1531" spans="2:13">
      <c r="B1531" s="75" t="s">
        <v>1662</v>
      </c>
      <c r="C1531" s="95">
        <v>380.95</v>
      </c>
      <c r="D1531" s="462" t="s">
        <v>1670</v>
      </c>
      <c r="E1531" s="463"/>
      <c r="F1531" s="463"/>
      <c r="G1531" s="463"/>
      <c r="H1531" s="463"/>
      <c r="I1531" s="464"/>
      <c r="J1531" s="193"/>
      <c r="K1531" s="359"/>
      <c r="L1531" s="359"/>
      <c r="M1531" s="74"/>
    </row>
    <row r="1532" spans="2:13">
      <c r="B1532" s="75" t="s">
        <v>1730</v>
      </c>
      <c r="C1532" s="95">
        <v>402.56</v>
      </c>
      <c r="D1532" s="465" t="s">
        <v>1663</v>
      </c>
      <c r="E1532" s="466"/>
      <c r="F1532" s="466"/>
      <c r="G1532" s="466" t="s">
        <v>1664</v>
      </c>
      <c r="H1532" s="466"/>
      <c r="I1532" s="467"/>
      <c r="J1532" s="193"/>
      <c r="K1532" s="359"/>
      <c r="L1532" s="359"/>
      <c r="M1532" s="74"/>
    </row>
    <row r="1533" spans="2:13">
      <c r="B1533" s="75" t="s">
        <v>1715</v>
      </c>
      <c r="C1533" s="95">
        <v>2.2200000000000002</v>
      </c>
      <c r="D1533" s="72" t="s">
        <v>1665</v>
      </c>
      <c r="E1533" s="359" t="s">
        <v>868</v>
      </c>
      <c r="F1533" s="359"/>
      <c r="G1533" s="73" t="s">
        <v>1665</v>
      </c>
      <c r="H1533" s="359" t="s">
        <v>1725</v>
      </c>
      <c r="I1533" s="79"/>
      <c r="J1533" s="193"/>
      <c r="K1533" s="359"/>
      <c r="L1533" s="359"/>
      <c r="M1533" s="74"/>
    </row>
    <row r="1534" spans="2:13">
      <c r="B1534" s="75" t="s">
        <v>1716</v>
      </c>
      <c r="C1534" s="95">
        <v>0.77</v>
      </c>
      <c r="D1534" s="72" t="s">
        <v>1666</v>
      </c>
      <c r="E1534" s="99">
        <v>84</v>
      </c>
      <c r="F1534" s="77"/>
      <c r="G1534" s="81" t="s">
        <v>1666</v>
      </c>
      <c r="H1534" s="100" t="s">
        <v>1725</v>
      </c>
      <c r="I1534" s="79"/>
      <c r="J1534" s="193"/>
      <c r="K1534" s="359"/>
      <c r="L1534" s="359"/>
      <c r="M1534" s="74"/>
    </row>
    <row r="1535" spans="2:13">
      <c r="B1535" s="468" t="s">
        <v>1673</v>
      </c>
      <c r="C1535" s="463"/>
      <c r="D1535" s="464"/>
      <c r="E1535" s="462" t="s">
        <v>1674</v>
      </c>
      <c r="F1535" s="463"/>
      <c r="G1535" s="464"/>
      <c r="H1535" s="462" t="s">
        <v>1675</v>
      </c>
      <c r="I1535" s="463"/>
      <c r="J1535" s="464"/>
      <c r="K1535" s="462" t="s">
        <v>1703</v>
      </c>
      <c r="L1535" s="463"/>
      <c r="M1535" s="469"/>
    </row>
    <row r="1536" spans="2:13">
      <c r="B1536" s="82" t="s">
        <v>1676</v>
      </c>
      <c r="C1536" s="356" t="s">
        <v>1677</v>
      </c>
      <c r="D1536" s="357" t="s">
        <v>1678</v>
      </c>
      <c r="E1536" s="355" t="s">
        <v>1676</v>
      </c>
      <c r="F1536" s="356" t="s">
        <v>1677</v>
      </c>
      <c r="G1536" s="357" t="s">
        <v>1678</v>
      </c>
      <c r="H1536" s="355" t="s">
        <v>1696</v>
      </c>
      <c r="I1536" s="356" t="s">
        <v>1733</v>
      </c>
      <c r="J1536" s="357" t="s">
        <v>1734</v>
      </c>
      <c r="K1536" s="355" t="s">
        <v>1704</v>
      </c>
      <c r="L1536" s="356"/>
      <c r="M1536" s="86" t="s">
        <v>1705</v>
      </c>
    </row>
    <row r="1537" spans="2:13">
      <c r="B1537" s="70" t="s">
        <v>1680</v>
      </c>
      <c r="C1537" s="95" t="s">
        <v>1146</v>
      </c>
      <c r="D1537" s="101">
        <v>102</v>
      </c>
      <c r="E1537" s="358" t="s">
        <v>1680</v>
      </c>
      <c r="F1537" s="103" t="s">
        <v>946</v>
      </c>
      <c r="G1537" s="101">
        <v>68</v>
      </c>
      <c r="H1537" s="358" t="s">
        <v>1697</v>
      </c>
      <c r="I1537" s="95">
        <v>0</v>
      </c>
      <c r="J1537" s="101">
        <v>10</v>
      </c>
      <c r="K1537" s="358" t="s">
        <v>1706</v>
      </c>
      <c r="L1537" s="359"/>
      <c r="M1537" s="116">
        <v>0</v>
      </c>
    </row>
    <row r="1538" spans="2:13">
      <c r="B1538" s="70" t="s">
        <v>1681</v>
      </c>
      <c r="C1538" s="95" t="s">
        <v>849</v>
      </c>
      <c r="D1538" s="101">
        <v>75</v>
      </c>
      <c r="E1538" s="358" t="s">
        <v>1681</v>
      </c>
      <c r="F1538" s="95" t="s">
        <v>1724</v>
      </c>
      <c r="G1538" s="101">
        <v>0</v>
      </c>
      <c r="H1538" s="358" t="s">
        <v>1698</v>
      </c>
      <c r="I1538" s="95">
        <v>90</v>
      </c>
      <c r="J1538" s="101">
        <v>0</v>
      </c>
      <c r="K1538" s="358" t="s">
        <v>1737</v>
      </c>
      <c r="L1538" s="359"/>
      <c r="M1538" s="116">
        <v>0</v>
      </c>
    </row>
    <row r="1539" spans="2:13">
      <c r="B1539" s="70" t="s">
        <v>1682</v>
      </c>
      <c r="C1539" s="95" t="s">
        <v>1724</v>
      </c>
      <c r="D1539" s="101">
        <v>0</v>
      </c>
      <c r="E1539" s="358" t="s">
        <v>1682</v>
      </c>
      <c r="F1539" s="95" t="s">
        <v>1273</v>
      </c>
      <c r="G1539" s="101">
        <v>95</v>
      </c>
      <c r="H1539" s="358" t="s">
        <v>1699</v>
      </c>
      <c r="I1539" s="95">
        <v>100</v>
      </c>
      <c r="J1539" s="101">
        <v>30</v>
      </c>
      <c r="K1539" s="76" t="s">
        <v>1708</v>
      </c>
      <c r="L1539" s="77"/>
      <c r="M1539" s="110">
        <v>0</v>
      </c>
    </row>
    <row r="1540" spans="2:13">
      <c r="B1540" s="70" t="s">
        <v>1683</v>
      </c>
      <c r="C1540" s="118" t="s">
        <v>1789</v>
      </c>
      <c r="D1540" s="101">
        <v>75</v>
      </c>
      <c r="E1540" s="358" t="s">
        <v>1683</v>
      </c>
      <c r="F1540" s="95" t="s">
        <v>1724</v>
      </c>
      <c r="G1540" s="101">
        <v>0</v>
      </c>
      <c r="H1540" s="358" t="s">
        <v>1700</v>
      </c>
      <c r="I1540" s="95">
        <v>0</v>
      </c>
      <c r="J1540" s="101">
        <v>10</v>
      </c>
      <c r="K1540" s="462" t="s">
        <v>1709</v>
      </c>
      <c r="L1540" s="463"/>
      <c r="M1540" s="469"/>
    </row>
    <row r="1541" spans="2:13">
      <c r="B1541" s="70" t="s">
        <v>1684</v>
      </c>
      <c r="C1541" s="95" t="s">
        <v>1724</v>
      </c>
      <c r="D1541" s="101">
        <v>0</v>
      </c>
      <c r="E1541" s="358" t="s">
        <v>1684</v>
      </c>
      <c r="F1541" s="95" t="s">
        <v>1724</v>
      </c>
      <c r="G1541" s="101">
        <v>0</v>
      </c>
      <c r="H1541" s="359" t="s">
        <v>1726</v>
      </c>
      <c r="I1541" s="95">
        <v>50</v>
      </c>
      <c r="J1541" s="101">
        <v>0</v>
      </c>
      <c r="K1541" s="470" t="s">
        <v>1710</v>
      </c>
      <c r="L1541" s="471"/>
      <c r="M1541" s="116">
        <v>0</v>
      </c>
    </row>
    <row r="1542" spans="2:13">
      <c r="B1542" s="70" t="s">
        <v>1685</v>
      </c>
      <c r="C1542" s="95" t="s">
        <v>955</v>
      </c>
      <c r="D1542" s="101">
        <v>75</v>
      </c>
      <c r="E1542" s="358" t="s">
        <v>1685</v>
      </c>
      <c r="F1542" s="95" t="s">
        <v>1724</v>
      </c>
      <c r="G1542" s="101">
        <v>0</v>
      </c>
      <c r="H1542" s="358" t="s">
        <v>1701</v>
      </c>
      <c r="I1542" s="95">
        <v>0</v>
      </c>
      <c r="J1542" s="101">
        <v>10</v>
      </c>
      <c r="K1542" s="470" t="s">
        <v>1711</v>
      </c>
      <c r="L1542" s="471"/>
      <c r="M1542" s="116">
        <v>0</v>
      </c>
    </row>
    <row r="1543" spans="2:13">
      <c r="B1543" s="70" t="s">
        <v>1686</v>
      </c>
      <c r="C1543" s="95" t="s">
        <v>1725</v>
      </c>
      <c r="D1543" s="101" t="s">
        <v>1725</v>
      </c>
      <c r="E1543" s="358" t="s">
        <v>1686</v>
      </c>
      <c r="F1543" s="95" t="s">
        <v>1725</v>
      </c>
      <c r="G1543" s="101" t="s">
        <v>1725</v>
      </c>
      <c r="H1543" s="358" t="s">
        <v>1687</v>
      </c>
      <c r="I1543" s="95">
        <v>85</v>
      </c>
      <c r="J1543" s="101">
        <v>30</v>
      </c>
      <c r="K1543" s="470" t="s">
        <v>1712</v>
      </c>
      <c r="L1543" s="471"/>
      <c r="M1543" s="116">
        <v>0</v>
      </c>
    </row>
    <row r="1544" spans="2:13">
      <c r="B1544" s="70" t="s">
        <v>1687</v>
      </c>
      <c r="C1544" s="95" t="s">
        <v>1097</v>
      </c>
      <c r="D1544" s="101">
        <v>80</v>
      </c>
      <c r="E1544" s="358" t="s">
        <v>1687</v>
      </c>
      <c r="F1544" s="95" t="s">
        <v>1724</v>
      </c>
      <c r="G1544" s="101">
        <v>0</v>
      </c>
      <c r="H1544" s="358" t="s">
        <v>1702</v>
      </c>
      <c r="I1544" s="109">
        <v>0</v>
      </c>
      <c r="J1544" s="115">
        <v>0</v>
      </c>
      <c r="K1544" s="96"/>
      <c r="L1544" s="109"/>
      <c r="M1544" s="110"/>
    </row>
    <row r="1545" spans="2:13">
      <c r="B1545" s="70" t="s">
        <v>1688</v>
      </c>
      <c r="C1545" s="103" t="s">
        <v>813</v>
      </c>
      <c r="D1545" s="101">
        <v>100</v>
      </c>
      <c r="E1545" s="358" t="s">
        <v>1688</v>
      </c>
      <c r="F1545" s="95" t="s">
        <v>1724</v>
      </c>
      <c r="G1545" s="101">
        <v>0</v>
      </c>
      <c r="H1545" s="472" t="s">
        <v>1714</v>
      </c>
      <c r="I1545" s="473"/>
      <c r="J1545" s="90" t="s">
        <v>1713</v>
      </c>
      <c r="K1545" s="106">
        <v>10</v>
      </c>
      <c r="L1545" s="91" t="s">
        <v>1707</v>
      </c>
      <c r="M1545" s="107">
        <v>85</v>
      </c>
    </row>
    <row r="1546" spans="2:13">
      <c r="B1546" s="70" t="s">
        <v>1689</v>
      </c>
      <c r="C1546" s="95" t="s">
        <v>1724</v>
      </c>
      <c r="D1546" s="101">
        <v>0</v>
      </c>
      <c r="E1546" s="358" t="s">
        <v>1689</v>
      </c>
      <c r="F1546" s="95" t="s">
        <v>1724</v>
      </c>
      <c r="G1546" s="101">
        <v>0</v>
      </c>
      <c r="H1546" s="359"/>
      <c r="I1546" s="359"/>
      <c r="J1546" s="359"/>
      <c r="K1546" s="359"/>
      <c r="L1546" s="359"/>
      <c r="M1546" s="74"/>
    </row>
    <row r="1547" spans="2:13">
      <c r="B1547" s="70" t="s">
        <v>1690</v>
      </c>
      <c r="C1547" s="95" t="s">
        <v>1724</v>
      </c>
      <c r="D1547" s="101">
        <v>0</v>
      </c>
      <c r="E1547" s="358" t="s">
        <v>1690</v>
      </c>
      <c r="F1547" s="95" t="s">
        <v>1724</v>
      </c>
      <c r="G1547" s="101">
        <v>0</v>
      </c>
      <c r="H1547" s="359"/>
      <c r="I1547" s="359"/>
      <c r="J1547" s="359"/>
      <c r="K1547" s="359"/>
      <c r="L1547" s="359"/>
      <c r="M1547" s="74"/>
    </row>
    <row r="1548" spans="2:13">
      <c r="B1548" s="70" t="s">
        <v>1691</v>
      </c>
      <c r="C1548" s="95" t="s">
        <v>1724</v>
      </c>
      <c r="D1548" s="101">
        <v>0</v>
      </c>
      <c r="E1548" s="358" t="s">
        <v>1691</v>
      </c>
      <c r="F1548" s="95" t="s">
        <v>1724</v>
      </c>
      <c r="G1548" s="101">
        <v>0</v>
      </c>
      <c r="H1548" s="359"/>
      <c r="I1548" s="359"/>
      <c r="J1548" s="359"/>
      <c r="K1548" s="359"/>
      <c r="L1548" s="359"/>
      <c r="M1548" s="74"/>
    </row>
    <row r="1549" spans="2:13">
      <c r="B1549" s="70" t="s">
        <v>1692</v>
      </c>
      <c r="C1549" s="103" t="s">
        <v>1254</v>
      </c>
      <c r="D1549" s="101">
        <v>80</v>
      </c>
      <c r="E1549" s="358" t="s">
        <v>1692</v>
      </c>
      <c r="F1549" s="95" t="s">
        <v>1724</v>
      </c>
      <c r="G1549" s="101">
        <v>0</v>
      </c>
      <c r="H1549" s="359"/>
      <c r="I1549" s="359"/>
      <c r="J1549" s="359"/>
      <c r="K1549" s="359"/>
      <c r="L1549" s="359"/>
      <c r="M1549" s="74"/>
    </row>
    <row r="1550" spans="2:13">
      <c r="B1550" s="70" t="s">
        <v>1693</v>
      </c>
      <c r="C1550" s="95" t="s">
        <v>1724</v>
      </c>
      <c r="D1550" s="101">
        <v>0</v>
      </c>
      <c r="E1550" s="358" t="s">
        <v>1693</v>
      </c>
      <c r="F1550" s="95" t="s">
        <v>1724</v>
      </c>
      <c r="G1550" s="101">
        <v>0</v>
      </c>
      <c r="H1550" s="95" t="s">
        <v>1718</v>
      </c>
      <c r="I1550" s="359"/>
      <c r="J1550" s="94" t="s">
        <v>1719</v>
      </c>
      <c r="K1550" s="359"/>
      <c r="L1550" s="94" t="s">
        <v>1720</v>
      </c>
      <c r="M1550" s="74"/>
    </row>
    <row r="1551" spans="2:13">
      <c r="B1551" s="70" t="s">
        <v>1694</v>
      </c>
      <c r="C1551" s="95" t="s">
        <v>1724</v>
      </c>
      <c r="D1551" s="101">
        <v>0</v>
      </c>
      <c r="E1551" s="358" t="s">
        <v>1694</v>
      </c>
      <c r="F1551" s="95" t="s">
        <v>1724</v>
      </c>
      <c r="G1551" s="101">
        <v>0</v>
      </c>
      <c r="H1551" s="359"/>
      <c r="I1551" s="359"/>
      <c r="J1551" s="359"/>
      <c r="K1551" s="359"/>
      <c r="L1551" s="359"/>
      <c r="M1551" s="74"/>
    </row>
    <row r="1552" spans="2:13">
      <c r="B1552" s="70" t="s">
        <v>1679</v>
      </c>
      <c r="C1552" s="95" t="s">
        <v>1083</v>
      </c>
      <c r="D1552" s="101">
        <v>75</v>
      </c>
      <c r="E1552" s="358" t="s">
        <v>1679</v>
      </c>
      <c r="F1552" s="95" t="s">
        <v>1724</v>
      </c>
      <c r="G1552" s="101">
        <v>0</v>
      </c>
      <c r="H1552" s="359"/>
      <c r="I1552" s="359"/>
      <c r="J1552" s="359"/>
      <c r="K1552" s="359"/>
      <c r="L1552" s="359"/>
      <c r="M1552" s="74"/>
    </row>
    <row r="1553" spans="2:13">
      <c r="B1553" s="70" t="s">
        <v>1695</v>
      </c>
      <c r="C1553" s="95" t="s">
        <v>965</v>
      </c>
      <c r="D1553" s="101">
        <v>80</v>
      </c>
      <c r="E1553" s="358" t="s">
        <v>1695</v>
      </c>
      <c r="F1553" s="95" t="s">
        <v>1724</v>
      </c>
      <c r="G1553" s="101">
        <v>0</v>
      </c>
      <c r="H1553" s="359"/>
      <c r="I1553" s="359"/>
      <c r="J1553" s="359"/>
      <c r="K1553" s="359"/>
      <c r="L1553" s="359"/>
      <c r="M1553" s="74"/>
    </row>
    <row r="1554" spans="2:13" ht="15.75" thickBot="1">
      <c r="B1554" s="111" t="s">
        <v>1731</v>
      </c>
      <c r="C1554" s="102"/>
      <c r="D1554" s="117">
        <v>82</v>
      </c>
      <c r="E1554" s="112" t="s">
        <v>1732</v>
      </c>
      <c r="F1554" s="102"/>
      <c r="G1554" s="117">
        <v>82</v>
      </c>
      <c r="H1554" s="92"/>
      <c r="I1554" s="92"/>
      <c r="J1554" s="92"/>
      <c r="K1554" s="92"/>
      <c r="L1554" s="92"/>
      <c r="M1554" s="93"/>
    </row>
    <row r="1555" spans="2:13" ht="15.75" thickTop="1">
      <c r="B1555" s="165"/>
      <c r="C1555" s="166"/>
      <c r="D1555" s="166"/>
      <c r="E1555" s="165"/>
      <c r="F1555" s="166"/>
      <c r="G1555" s="166"/>
      <c r="H1555" s="165"/>
      <c r="I1555" s="165"/>
      <c r="J1555" s="165"/>
      <c r="K1555" s="165"/>
      <c r="L1555" s="165"/>
      <c r="M1555" s="165"/>
    </row>
    <row r="1556" spans="2:13">
      <c r="B1556" s="165"/>
      <c r="C1556" s="166"/>
      <c r="D1556" s="166"/>
      <c r="E1556" s="165"/>
      <c r="F1556" s="166"/>
      <c r="G1556" s="166"/>
      <c r="H1556" s="165"/>
      <c r="I1556" s="165"/>
      <c r="J1556" s="165"/>
      <c r="K1556" s="165"/>
      <c r="L1556" s="165"/>
      <c r="M1556" s="165"/>
    </row>
    <row r="1557" spans="2:13" ht="15.75" thickBot="1">
      <c r="B1557" s="165"/>
      <c r="C1557" s="166"/>
      <c r="D1557" s="166"/>
      <c r="E1557" s="165"/>
      <c r="F1557" s="166"/>
      <c r="G1557" s="166"/>
      <c r="H1557" s="165"/>
      <c r="I1557" s="165"/>
      <c r="J1557" s="165"/>
      <c r="K1557" s="165"/>
      <c r="L1557" s="165"/>
      <c r="M1557" s="165"/>
    </row>
    <row r="1558" spans="2:13" ht="16.5" thickTop="1" thickBot="1">
      <c r="B1558" s="457" t="s">
        <v>1820</v>
      </c>
      <c r="C1558" s="458"/>
      <c r="D1558" s="459" t="s">
        <v>1660</v>
      </c>
      <c r="E1558" s="460"/>
      <c r="F1558" s="460"/>
      <c r="G1558" s="460"/>
      <c r="H1558" s="460"/>
      <c r="I1558" s="461"/>
      <c r="J1558" s="237"/>
      <c r="K1558" s="68"/>
      <c r="L1558" s="68"/>
      <c r="M1558" s="69"/>
    </row>
    <row r="1559" spans="2:13" ht="15.75" thickTop="1">
      <c r="B1559" s="75" t="s">
        <v>1669</v>
      </c>
      <c r="C1559" s="222">
        <v>25</v>
      </c>
      <c r="D1559" s="221" t="s">
        <v>1654</v>
      </c>
      <c r="E1559" s="222" t="s">
        <v>1655</v>
      </c>
      <c r="F1559" s="222" t="s">
        <v>1656</v>
      </c>
      <c r="G1559" s="222" t="s">
        <v>1658</v>
      </c>
      <c r="H1559" s="222" t="s">
        <v>1657</v>
      </c>
      <c r="I1559" s="223" t="s">
        <v>1659</v>
      </c>
      <c r="J1559" s="238"/>
      <c r="K1559" s="220"/>
      <c r="L1559" s="220"/>
      <c r="M1559" s="74"/>
    </row>
    <row r="1560" spans="2:13">
      <c r="B1560" s="75" t="s">
        <v>1762</v>
      </c>
      <c r="C1560" s="95" t="s">
        <v>1747</v>
      </c>
      <c r="D1560" s="96">
        <v>91</v>
      </c>
      <c r="E1560" s="97">
        <v>90</v>
      </c>
      <c r="F1560" s="97">
        <v>106</v>
      </c>
      <c r="G1560" s="97">
        <v>130</v>
      </c>
      <c r="H1560" s="97">
        <v>106</v>
      </c>
      <c r="I1560" s="98">
        <v>77</v>
      </c>
      <c r="J1560" s="238"/>
      <c r="K1560" s="220"/>
      <c r="L1560" s="220"/>
      <c r="M1560" s="74"/>
    </row>
    <row r="1561" spans="2:13">
      <c r="B1561" s="75" t="s">
        <v>1667</v>
      </c>
      <c r="C1561" s="95" t="s">
        <v>5</v>
      </c>
      <c r="D1561" s="462" t="s">
        <v>1671</v>
      </c>
      <c r="E1561" s="463"/>
      <c r="F1561" s="463"/>
      <c r="G1561" s="463"/>
      <c r="H1561" s="463"/>
      <c r="I1561" s="464"/>
      <c r="J1561" s="238"/>
      <c r="K1561" s="220"/>
      <c r="L1561" s="220"/>
      <c r="M1561" s="74"/>
    </row>
    <row r="1562" spans="2:13">
      <c r="B1562" s="75" t="s">
        <v>1668</v>
      </c>
      <c r="C1562" s="95" t="s">
        <v>15</v>
      </c>
      <c r="D1562" s="465" t="s">
        <v>1663</v>
      </c>
      <c r="E1562" s="466"/>
      <c r="F1562" s="466"/>
      <c r="G1562" s="466" t="s">
        <v>1664</v>
      </c>
      <c r="H1562" s="466"/>
      <c r="I1562" s="467"/>
      <c r="J1562" s="238"/>
      <c r="K1562" s="220"/>
      <c r="L1562" s="220"/>
      <c r="M1562" s="74"/>
    </row>
    <row r="1563" spans="2:13">
      <c r="B1563" s="75" t="s">
        <v>1672</v>
      </c>
      <c r="C1563" s="95" t="s">
        <v>1453</v>
      </c>
      <c r="D1563" s="72" t="s">
        <v>1665</v>
      </c>
      <c r="E1563" s="220" t="s">
        <v>847</v>
      </c>
      <c r="F1563" s="220"/>
      <c r="G1563" s="73" t="s">
        <v>1665</v>
      </c>
      <c r="H1563" s="220" t="s">
        <v>965</v>
      </c>
      <c r="I1563" s="79"/>
      <c r="J1563" s="239"/>
      <c r="K1563" s="220"/>
      <c r="L1563" s="220"/>
      <c r="M1563" s="74"/>
    </row>
    <row r="1564" spans="2:13">
      <c r="B1564" s="75" t="s">
        <v>1661</v>
      </c>
      <c r="C1564" s="95">
        <v>753.64</v>
      </c>
      <c r="D1564" s="80" t="s">
        <v>1666</v>
      </c>
      <c r="E1564" s="99">
        <v>62</v>
      </c>
      <c r="F1564" s="77"/>
      <c r="G1564" s="81" t="s">
        <v>1666</v>
      </c>
      <c r="H1564" s="99">
        <v>80</v>
      </c>
      <c r="I1564" s="78"/>
      <c r="J1564" s="220"/>
      <c r="K1564" s="220"/>
      <c r="L1564" s="220"/>
      <c r="M1564" s="74"/>
    </row>
    <row r="1565" spans="2:13">
      <c r="B1565" s="75" t="s">
        <v>1662</v>
      </c>
      <c r="C1565" s="119">
        <v>1187.2</v>
      </c>
      <c r="D1565" s="462" t="s">
        <v>1670</v>
      </c>
      <c r="E1565" s="463"/>
      <c r="F1565" s="463"/>
      <c r="G1565" s="463"/>
      <c r="H1565" s="463"/>
      <c r="I1565" s="464"/>
      <c r="J1565" s="220"/>
      <c r="K1565" s="220"/>
      <c r="L1565" s="220"/>
      <c r="M1565" s="74"/>
    </row>
    <row r="1566" spans="2:13">
      <c r="B1566" s="75" t="s">
        <v>1730</v>
      </c>
      <c r="C1566" s="95">
        <v>561.16</v>
      </c>
      <c r="D1566" s="465" t="s">
        <v>1663</v>
      </c>
      <c r="E1566" s="466"/>
      <c r="F1566" s="466"/>
      <c r="G1566" s="466" t="s">
        <v>1664</v>
      </c>
      <c r="H1566" s="466"/>
      <c r="I1566" s="467"/>
      <c r="J1566" s="220"/>
      <c r="K1566" s="220"/>
      <c r="L1566" s="220"/>
      <c r="M1566" s="74"/>
    </row>
    <row r="1567" spans="2:13">
      <c r="B1567" s="75" t="s">
        <v>1715</v>
      </c>
      <c r="C1567" s="149">
        <v>1.4</v>
      </c>
      <c r="D1567" s="72" t="s">
        <v>1665</v>
      </c>
      <c r="E1567" s="220" t="s">
        <v>846</v>
      </c>
      <c r="F1567" s="220"/>
      <c r="G1567" s="73" t="s">
        <v>1665</v>
      </c>
      <c r="H1567" s="220" t="s">
        <v>862</v>
      </c>
      <c r="I1567" s="79"/>
      <c r="J1567" s="220"/>
      <c r="K1567" s="220"/>
      <c r="L1567" s="220"/>
      <c r="M1567" s="74"/>
    </row>
    <row r="1568" spans="2:13">
      <c r="B1568" s="75" t="s">
        <v>1716</v>
      </c>
      <c r="C1568" s="95">
        <v>1.18</v>
      </c>
      <c r="D1568" s="72" t="s">
        <v>1666</v>
      </c>
      <c r="E1568" s="99">
        <v>102</v>
      </c>
      <c r="F1568" s="77"/>
      <c r="G1568" s="81" t="s">
        <v>1666</v>
      </c>
      <c r="H1568" s="100">
        <v>80</v>
      </c>
      <c r="I1568" s="79"/>
      <c r="J1568" s="220"/>
      <c r="K1568" s="220"/>
      <c r="L1568" s="220"/>
      <c r="M1568" s="74"/>
    </row>
    <row r="1569" spans="2:13">
      <c r="B1569" s="468" t="s">
        <v>1673</v>
      </c>
      <c r="C1569" s="463"/>
      <c r="D1569" s="464"/>
      <c r="E1569" s="462" t="s">
        <v>1674</v>
      </c>
      <c r="F1569" s="463"/>
      <c r="G1569" s="464"/>
      <c r="H1569" s="462" t="s">
        <v>1675</v>
      </c>
      <c r="I1569" s="463"/>
      <c r="J1569" s="464"/>
      <c r="K1569" s="462" t="s">
        <v>1703</v>
      </c>
      <c r="L1569" s="463"/>
      <c r="M1569" s="469"/>
    </row>
    <row r="1570" spans="2:13">
      <c r="B1570" s="82" t="s">
        <v>1676</v>
      </c>
      <c r="C1570" s="222" t="s">
        <v>1677</v>
      </c>
      <c r="D1570" s="223" t="s">
        <v>1678</v>
      </c>
      <c r="E1570" s="221" t="s">
        <v>1676</v>
      </c>
      <c r="F1570" s="222" t="s">
        <v>1677</v>
      </c>
      <c r="G1570" s="223" t="s">
        <v>1678</v>
      </c>
      <c r="H1570" s="221" t="s">
        <v>1696</v>
      </c>
      <c r="I1570" s="222" t="s">
        <v>1733</v>
      </c>
      <c r="J1570" s="223" t="s">
        <v>1734</v>
      </c>
      <c r="K1570" s="221" t="s">
        <v>1704</v>
      </c>
      <c r="L1570" s="222"/>
      <c r="M1570" s="86" t="s">
        <v>1705</v>
      </c>
    </row>
    <row r="1571" spans="2:13">
      <c r="B1571" s="70" t="s">
        <v>1680</v>
      </c>
      <c r="C1571" s="95" t="s">
        <v>1146</v>
      </c>
      <c r="D1571" s="101">
        <v>102</v>
      </c>
      <c r="E1571" s="219" t="s">
        <v>1680</v>
      </c>
      <c r="F1571" s="103" t="s">
        <v>946</v>
      </c>
      <c r="G1571" s="101">
        <v>68</v>
      </c>
      <c r="H1571" s="219" t="s">
        <v>1697</v>
      </c>
      <c r="I1571" s="95">
        <v>75</v>
      </c>
      <c r="J1571" s="101">
        <v>20</v>
      </c>
      <c r="K1571" s="219" t="s">
        <v>1706</v>
      </c>
      <c r="L1571" s="220"/>
      <c r="M1571" s="116">
        <v>0</v>
      </c>
    </row>
    <row r="1572" spans="2:13">
      <c r="B1572" s="70" t="s">
        <v>1681</v>
      </c>
      <c r="C1572" s="95" t="s">
        <v>1725</v>
      </c>
      <c r="D1572" s="101" t="s">
        <v>1725</v>
      </c>
      <c r="E1572" s="219" t="s">
        <v>1681</v>
      </c>
      <c r="F1572" s="95" t="s">
        <v>1725</v>
      </c>
      <c r="G1572" s="101" t="s">
        <v>1725</v>
      </c>
      <c r="H1572" s="219" t="s">
        <v>1698</v>
      </c>
      <c r="I1572" s="95">
        <v>90</v>
      </c>
      <c r="J1572" s="101">
        <v>0</v>
      </c>
      <c r="K1572" s="219" t="s">
        <v>1737</v>
      </c>
      <c r="L1572" s="220"/>
      <c r="M1572" s="116">
        <v>0</v>
      </c>
    </row>
    <row r="1573" spans="2:13">
      <c r="B1573" s="70" t="s">
        <v>1682</v>
      </c>
      <c r="C1573" s="95" t="s">
        <v>1724</v>
      </c>
      <c r="D1573" s="101">
        <v>0</v>
      </c>
      <c r="E1573" s="219" t="s">
        <v>1682</v>
      </c>
      <c r="F1573" s="95" t="s">
        <v>1724</v>
      </c>
      <c r="G1573" s="101">
        <v>0</v>
      </c>
      <c r="H1573" s="219" t="s">
        <v>1699</v>
      </c>
      <c r="I1573" s="95">
        <v>0</v>
      </c>
      <c r="J1573" s="101">
        <v>60</v>
      </c>
      <c r="K1573" s="76" t="s">
        <v>1708</v>
      </c>
      <c r="L1573" s="77"/>
      <c r="M1573" s="110">
        <v>0</v>
      </c>
    </row>
    <row r="1574" spans="2:13">
      <c r="B1574" s="70" t="s">
        <v>1683</v>
      </c>
      <c r="C1574" s="95" t="s">
        <v>1724</v>
      </c>
      <c r="D1574" s="101">
        <v>0</v>
      </c>
      <c r="E1574" s="219" t="s">
        <v>1683</v>
      </c>
      <c r="F1574" s="95" t="s">
        <v>1724</v>
      </c>
      <c r="G1574" s="101">
        <v>0</v>
      </c>
      <c r="H1574" s="219" t="s">
        <v>1700</v>
      </c>
      <c r="I1574" s="95">
        <v>0</v>
      </c>
      <c r="J1574" s="101">
        <v>0</v>
      </c>
      <c r="K1574" s="462" t="s">
        <v>1709</v>
      </c>
      <c r="L1574" s="463"/>
      <c r="M1574" s="469"/>
    </row>
    <row r="1575" spans="2:13">
      <c r="B1575" s="70" t="s">
        <v>1684</v>
      </c>
      <c r="C1575" s="95" t="s">
        <v>1724</v>
      </c>
      <c r="D1575" s="101">
        <v>0</v>
      </c>
      <c r="E1575" s="219" t="s">
        <v>1684</v>
      </c>
      <c r="F1575" s="103" t="s">
        <v>1786</v>
      </c>
      <c r="G1575" s="101">
        <v>60</v>
      </c>
      <c r="H1575" s="220" t="s">
        <v>1726</v>
      </c>
      <c r="I1575" s="95">
        <v>50</v>
      </c>
      <c r="J1575" s="101">
        <v>0</v>
      </c>
      <c r="K1575" s="470" t="s">
        <v>1710</v>
      </c>
      <c r="L1575" s="471"/>
      <c r="M1575" s="116">
        <v>0</v>
      </c>
    </row>
    <row r="1576" spans="2:13">
      <c r="B1576" s="70" t="s">
        <v>1685</v>
      </c>
      <c r="C1576" s="95" t="s">
        <v>1724</v>
      </c>
      <c r="D1576" s="101">
        <v>0</v>
      </c>
      <c r="E1576" s="219" t="s">
        <v>1685</v>
      </c>
      <c r="F1576" s="95" t="s">
        <v>1724</v>
      </c>
      <c r="G1576" s="101">
        <v>0</v>
      </c>
      <c r="H1576" s="219" t="s">
        <v>1701</v>
      </c>
      <c r="I1576" s="95">
        <v>0</v>
      </c>
      <c r="J1576" s="101">
        <v>0</v>
      </c>
      <c r="K1576" s="470" t="s">
        <v>1711</v>
      </c>
      <c r="L1576" s="471"/>
      <c r="M1576" s="116">
        <v>0</v>
      </c>
    </row>
    <row r="1577" spans="2:13">
      <c r="B1577" s="70" t="s">
        <v>1686</v>
      </c>
      <c r="C1577" s="103" t="s">
        <v>1157</v>
      </c>
      <c r="D1577" s="101">
        <v>40</v>
      </c>
      <c r="E1577" s="219" t="s">
        <v>1686</v>
      </c>
      <c r="F1577" s="95" t="s">
        <v>1724</v>
      </c>
      <c r="G1577" s="101">
        <v>0</v>
      </c>
      <c r="H1577" s="219" t="s">
        <v>1687</v>
      </c>
      <c r="I1577" s="95">
        <v>85</v>
      </c>
      <c r="J1577" s="101">
        <v>0</v>
      </c>
      <c r="K1577" s="470" t="s">
        <v>1712</v>
      </c>
      <c r="L1577" s="471"/>
      <c r="M1577" s="116">
        <v>100</v>
      </c>
    </row>
    <row r="1578" spans="2:13">
      <c r="B1578" s="70" t="s">
        <v>1687</v>
      </c>
      <c r="C1578" s="95" t="s">
        <v>1724</v>
      </c>
      <c r="D1578" s="101">
        <v>0</v>
      </c>
      <c r="E1578" s="219" t="s">
        <v>1687</v>
      </c>
      <c r="F1578" s="95" t="s">
        <v>1724</v>
      </c>
      <c r="G1578" s="101">
        <v>0</v>
      </c>
      <c r="H1578" s="219" t="s">
        <v>1702</v>
      </c>
      <c r="I1578" s="109">
        <v>0</v>
      </c>
      <c r="J1578" s="115">
        <v>0</v>
      </c>
      <c r="K1578" s="96"/>
      <c r="L1578" s="109"/>
      <c r="M1578" s="110"/>
    </row>
    <row r="1579" spans="2:13">
      <c r="B1579" s="70" t="s">
        <v>1688</v>
      </c>
      <c r="C1579" s="103" t="s">
        <v>813</v>
      </c>
      <c r="D1579" s="101">
        <v>100</v>
      </c>
      <c r="E1579" s="219" t="s">
        <v>1688</v>
      </c>
      <c r="F1579" s="103" t="s">
        <v>812</v>
      </c>
      <c r="G1579" s="101">
        <v>90</v>
      </c>
      <c r="H1579" s="472" t="s">
        <v>1714</v>
      </c>
      <c r="I1579" s="473"/>
      <c r="J1579" s="90" t="s">
        <v>1713</v>
      </c>
      <c r="K1579" s="106">
        <v>60</v>
      </c>
      <c r="L1579" s="91" t="s">
        <v>1707</v>
      </c>
      <c r="M1579" s="107">
        <v>135</v>
      </c>
    </row>
    <row r="1580" spans="2:13">
      <c r="B1580" s="70" t="s">
        <v>1689</v>
      </c>
      <c r="C1580" s="95" t="s">
        <v>1724</v>
      </c>
      <c r="D1580" s="101">
        <v>0</v>
      </c>
      <c r="E1580" s="219" t="s">
        <v>1689</v>
      </c>
      <c r="F1580" s="95" t="s">
        <v>1724</v>
      </c>
      <c r="G1580" s="101">
        <v>0</v>
      </c>
      <c r="H1580" s="220"/>
      <c r="I1580" s="220"/>
      <c r="J1580" s="220"/>
      <c r="K1580" s="220"/>
      <c r="L1580" s="220"/>
      <c r="M1580" s="74"/>
    </row>
    <row r="1581" spans="2:13">
      <c r="B1581" s="70" t="s">
        <v>1690</v>
      </c>
      <c r="C1581" s="95" t="s">
        <v>1724</v>
      </c>
      <c r="D1581" s="101">
        <v>0</v>
      </c>
      <c r="E1581" s="219" t="s">
        <v>1690</v>
      </c>
      <c r="F1581" s="95" t="s">
        <v>1724</v>
      </c>
      <c r="G1581" s="101">
        <v>0</v>
      </c>
      <c r="H1581" s="220"/>
      <c r="I1581" s="220"/>
      <c r="J1581" s="220"/>
      <c r="K1581" s="220"/>
      <c r="L1581" s="220"/>
      <c r="M1581" s="74"/>
    </row>
    <row r="1582" spans="2:13">
      <c r="B1582" s="70" t="s">
        <v>1691</v>
      </c>
      <c r="C1582" s="95" t="s">
        <v>706</v>
      </c>
      <c r="D1582" s="101">
        <v>60</v>
      </c>
      <c r="E1582" s="219" t="s">
        <v>1691</v>
      </c>
      <c r="F1582" s="95" t="s">
        <v>1724</v>
      </c>
      <c r="G1582" s="101">
        <v>0</v>
      </c>
      <c r="H1582" s="220"/>
      <c r="I1582" s="220"/>
      <c r="J1582" s="220"/>
      <c r="K1582" s="220"/>
      <c r="L1582" s="220"/>
      <c r="M1582" s="74"/>
    </row>
    <row r="1583" spans="2:13">
      <c r="B1583" s="70" t="s">
        <v>1692</v>
      </c>
      <c r="C1583" s="103" t="s">
        <v>1254</v>
      </c>
      <c r="D1583" s="101">
        <v>80</v>
      </c>
      <c r="E1583" s="219" t="s">
        <v>1692</v>
      </c>
      <c r="F1583" s="118" t="s">
        <v>1745</v>
      </c>
      <c r="G1583" s="101">
        <v>60</v>
      </c>
      <c r="H1583" s="220"/>
      <c r="I1583" s="220"/>
      <c r="J1583" s="220"/>
      <c r="K1583" s="220"/>
      <c r="L1583" s="220"/>
      <c r="M1583" s="74"/>
    </row>
    <row r="1584" spans="2:13">
      <c r="B1584" s="70" t="s">
        <v>1693</v>
      </c>
      <c r="C1584" s="95" t="s">
        <v>1724</v>
      </c>
      <c r="D1584" s="101">
        <v>0</v>
      </c>
      <c r="E1584" s="219" t="s">
        <v>1693</v>
      </c>
      <c r="F1584" s="95" t="s">
        <v>1724</v>
      </c>
      <c r="G1584" s="101">
        <v>0</v>
      </c>
      <c r="H1584" s="95" t="s">
        <v>1718</v>
      </c>
      <c r="I1584" s="220"/>
      <c r="J1584" s="94" t="s">
        <v>1719</v>
      </c>
      <c r="K1584" s="220"/>
      <c r="L1584" s="94" t="s">
        <v>1720</v>
      </c>
      <c r="M1584" s="74"/>
    </row>
    <row r="1585" spans="2:13">
      <c r="B1585" s="70" t="s">
        <v>1694</v>
      </c>
      <c r="C1585" s="95" t="s">
        <v>1724</v>
      </c>
      <c r="D1585" s="101">
        <v>0</v>
      </c>
      <c r="E1585" s="219" t="s">
        <v>1694</v>
      </c>
      <c r="F1585" s="118" t="s">
        <v>801</v>
      </c>
      <c r="G1585" s="101">
        <v>90</v>
      </c>
      <c r="H1585" s="220"/>
      <c r="I1585" s="220"/>
      <c r="J1585" s="220"/>
      <c r="K1585" s="220"/>
      <c r="L1585" s="220"/>
      <c r="M1585" s="74"/>
    </row>
    <row r="1586" spans="2:13">
      <c r="B1586" s="70" t="s">
        <v>1679</v>
      </c>
      <c r="C1586" s="95" t="s">
        <v>754</v>
      </c>
      <c r="D1586" s="101">
        <v>80</v>
      </c>
      <c r="E1586" s="219" t="s">
        <v>1679</v>
      </c>
      <c r="F1586" s="95" t="s">
        <v>763</v>
      </c>
      <c r="G1586" s="101">
        <v>80</v>
      </c>
      <c r="H1586" s="220"/>
      <c r="I1586" s="220"/>
      <c r="J1586" s="220"/>
      <c r="K1586" s="220"/>
      <c r="L1586" s="220"/>
      <c r="M1586" s="74"/>
    </row>
    <row r="1587" spans="2:13">
      <c r="B1587" s="70" t="s">
        <v>1695</v>
      </c>
      <c r="C1587" s="95" t="s">
        <v>1725</v>
      </c>
      <c r="D1587" s="101" t="s">
        <v>1725</v>
      </c>
      <c r="E1587" s="219" t="s">
        <v>1695</v>
      </c>
      <c r="F1587" s="95" t="s">
        <v>1725</v>
      </c>
      <c r="G1587" s="101" t="s">
        <v>1725</v>
      </c>
      <c r="H1587" s="220"/>
      <c r="I1587" s="220"/>
      <c r="J1587" s="220"/>
      <c r="K1587" s="220"/>
      <c r="L1587" s="220"/>
      <c r="M1587" s="74"/>
    </row>
    <row r="1588" spans="2:13" ht="15.75" thickBot="1">
      <c r="B1588" s="111" t="s">
        <v>1731</v>
      </c>
      <c r="C1588" s="102"/>
      <c r="D1588" s="117">
        <v>77</v>
      </c>
      <c r="E1588" s="112" t="s">
        <v>1732</v>
      </c>
      <c r="F1588" s="102"/>
      <c r="G1588" s="117">
        <v>75</v>
      </c>
      <c r="H1588" s="92"/>
      <c r="I1588" s="92"/>
      <c r="J1588" s="92"/>
      <c r="K1588" s="92"/>
      <c r="L1588" s="92"/>
      <c r="M1588" s="93"/>
    </row>
    <row r="1589" spans="2:13" ht="16.5" thickTop="1" thickBot="1">
      <c r="B1589" s="165"/>
      <c r="C1589" s="166"/>
      <c r="D1589" s="166"/>
      <c r="E1589" s="165"/>
      <c r="F1589" s="166"/>
      <c r="G1589" s="166"/>
      <c r="H1589" s="165"/>
      <c r="I1589" s="165"/>
      <c r="J1589" s="165"/>
      <c r="K1589" s="165"/>
      <c r="L1589" s="165"/>
      <c r="M1589" s="165"/>
    </row>
    <row r="1590" spans="2:13" ht="16.5" thickTop="1" thickBot="1">
      <c r="B1590" s="457" t="s">
        <v>1823</v>
      </c>
      <c r="C1590" s="458"/>
      <c r="D1590" s="459" t="s">
        <v>1660</v>
      </c>
      <c r="E1590" s="460"/>
      <c r="F1590" s="460"/>
      <c r="G1590" s="460"/>
      <c r="H1590" s="460"/>
      <c r="I1590" s="461"/>
      <c r="J1590" s="167"/>
      <c r="K1590" s="68"/>
      <c r="L1590" s="68"/>
      <c r="M1590" s="69"/>
    </row>
    <row r="1591" spans="2:13" ht="15.75" thickTop="1">
      <c r="B1591" s="75" t="s">
        <v>1669</v>
      </c>
      <c r="C1591" s="222">
        <v>10</v>
      </c>
      <c r="D1591" s="221" t="s">
        <v>1654</v>
      </c>
      <c r="E1591" s="222" t="s">
        <v>1655</v>
      </c>
      <c r="F1591" s="222" t="s">
        <v>1656</v>
      </c>
      <c r="G1591" s="222" t="s">
        <v>1658</v>
      </c>
      <c r="H1591" s="222" t="s">
        <v>1657</v>
      </c>
      <c r="I1591" s="223" t="s">
        <v>1659</v>
      </c>
      <c r="J1591" s="168"/>
      <c r="K1591" s="220"/>
      <c r="L1591" s="220"/>
      <c r="M1591" s="74"/>
    </row>
    <row r="1592" spans="2:13">
      <c r="B1592" s="75" t="s">
        <v>1762</v>
      </c>
      <c r="C1592" s="95" t="s">
        <v>1747</v>
      </c>
      <c r="D1592" s="96">
        <v>80</v>
      </c>
      <c r="E1592" s="97">
        <v>125</v>
      </c>
      <c r="F1592" s="97">
        <v>75</v>
      </c>
      <c r="G1592" s="97">
        <v>40</v>
      </c>
      <c r="H1592" s="97">
        <v>95</v>
      </c>
      <c r="I1592" s="98">
        <v>85</v>
      </c>
      <c r="J1592" s="168"/>
      <c r="K1592" s="220"/>
      <c r="L1592" s="220"/>
      <c r="M1592" s="74"/>
    </row>
    <row r="1593" spans="2:13">
      <c r="B1593" s="75" t="s">
        <v>1667</v>
      </c>
      <c r="C1593" s="95" t="s">
        <v>0</v>
      </c>
      <c r="D1593" s="462" t="s">
        <v>1671</v>
      </c>
      <c r="E1593" s="463"/>
      <c r="F1593" s="463"/>
      <c r="G1593" s="463"/>
      <c r="H1593" s="463"/>
      <c r="I1593" s="464"/>
      <c r="J1593" s="168"/>
      <c r="K1593" s="220"/>
      <c r="L1593" s="220"/>
      <c r="M1593" s="74"/>
    </row>
    <row r="1594" spans="2:13">
      <c r="B1594" s="75" t="s">
        <v>1668</v>
      </c>
      <c r="C1594" s="95" t="s">
        <v>4</v>
      </c>
      <c r="D1594" s="465" t="s">
        <v>1663</v>
      </c>
      <c r="E1594" s="466"/>
      <c r="F1594" s="466"/>
      <c r="G1594" s="466" t="s">
        <v>1664</v>
      </c>
      <c r="H1594" s="466"/>
      <c r="I1594" s="467"/>
      <c r="J1594" s="168"/>
      <c r="K1594" s="220"/>
      <c r="L1594" s="220"/>
      <c r="M1594" s="74"/>
    </row>
    <row r="1595" spans="2:13">
      <c r="B1595" s="75" t="s">
        <v>1672</v>
      </c>
      <c r="C1595" s="95" t="s">
        <v>1465</v>
      </c>
      <c r="D1595" s="72" t="s">
        <v>1665</v>
      </c>
      <c r="E1595" s="220" t="s">
        <v>1019</v>
      </c>
      <c r="F1595" s="220"/>
      <c r="G1595" s="73" t="s">
        <v>1665</v>
      </c>
      <c r="H1595" s="220" t="s">
        <v>871</v>
      </c>
      <c r="I1595" s="79"/>
      <c r="J1595" s="240"/>
      <c r="K1595" s="220"/>
      <c r="L1595" s="220"/>
      <c r="M1595" s="74"/>
    </row>
    <row r="1596" spans="2:13">
      <c r="B1596" s="75" t="s">
        <v>1661</v>
      </c>
      <c r="C1596" s="95">
        <v>607.54</v>
      </c>
      <c r="D1596" s="80" t="s">
        <v>1666</v>
      </c>
      <c r="E1596" s="99">
        <v>102</v>
      </c>
      <c r="F1596" s="77"/>
      <c r="G1596" s="81" t="s">
        <v>1666</v>
      </c>
      <c r="H1596" s="99">
        <v>150</v>
      </c>
      <c r="I1596" s="78"/>
      <c r="J1596" s="193"/>
      <c r="K1596" s="220"/>
      <c r="L1596" s="220"/>
      <c r="M1596" s="74"/>
    </row>
    <row r="1597" spans="2:13">
      <c r="B1597" s="75" t="s">
        <v>1662</v>
      </c>
      <c r="C1597" s="95">
        <v>234.19</v>
      </c>
      <c r="D1597" s="462" t="s">
        <v>1670</v>
      </c>
      <c r="E1597" s="463"/>
      <c r="F1597" s="463"/>
      <c r="G1597" s="463"/>
      <c r="H1597" s="463"/>
      <c r="I1597" s="464"/>
      <c r="J1597" s="193"/>
      <c r="K1597" s="220"/>
      <c r="L1597" s="220"/>
      <c r="M1597" s="74"/>
    </row>
    <row r="1598" spans="2:13">
      <c r="B1598" s="75" t="s">
        <v>1730</v>
      </c>
      <c r="C1598" s="95">
        <v>167.37</v>
      </c>
      <c r="D1598" s="465" t="s">
        <v>1663</v>
      </c>
      <c r="E1598" s="466"/>
      <c r="F1598" s="466"/>
      <c r="G1598" s="466" t="s">
        <v>1664</v>
      </c>
      <c r="H1598" s="466"/>
      <c r="I1598" s="467"/>
      <c r="J1598" s="193"/>
      <c r="K1598" s="220"/>
      <c r="L1598" s="220"/>
      <c r="M1598" s="74"/>
    </row>
    <row r="1599" spans="2:13">
      <c r="B1599" s="75" t="s">
        <v>1715</v>
      </c>
      <c r="C1599" s="95">
        <v>1.23</v>
      </c>
      <c r="D1599" s="72" t="s">
        <v>1665</v>
      </c>
      <c r="E1599" s="220" t="s">
        <v>1724</v>
      </c>
      <c r="F1599" s="220"/>
      <c r="G1599" s="73" t="s">
        <v>1665</v>
      </c>
      <c r="H1599" s="220" t="s">
        <v>868</v>
      </c>
      <c r="I1599" s="79"/>
      <c r="J1599" s="193"/>
      <c r="K1599" s="220"/>
      <c r="L1599" s="220"/>
      <c r="M1599" s="74"/>
    </row>
    <row r="1600" spans="2:13">
      <c r="B1600" s="75" t="s">
        <v>1716</v>
      </c>
      <c r="C1600" s="95">
        <v>1.31</v>
      </c>
      <c r="D1600" s="72" t="s">
        <v>1666</v>
      </c>
      <c r="E1600" s="99">
        <v>0</v>
      </c>
      <c r="F1600" s="77"/>
      <c r="G1600" s="81" t="s">
        <v>1666</v>
      </c>
      <c r="H1600" s="100">
        <v>84</v>
      </c>
      <c r="I1600" s="79"/>
      <c r="J1600" s="193"/>
      <c r="K1600" s="220"/>
      <c r="L1600" s="220"/>
      <c r="M1600" s="74"/>
    </row>
    <row r="1601" spans="2:13">
      <c r="B1601" s="468" t="s">
        <v>1673</v>
      </c>
      <c r="C1601" s="463"/>
      <c r="D1601" s="464"/>
      <c r="E1601" s="462" t="s">
        <v>1674</v>
      </c>
      <c r="F1601" s="463"/>
      <c r="G1601" s="464"/>
      <c r="H1601" s="462" t="s">
        <v>1675</v>
      </c>
      <c r="I1601" s="463"/>
      <c r="J1601" s="464"/>
      <c r="K1601" s="462" t="s">
        <v>1703</v>
      </c>
      <c r="L1601" s="463"/>
      <c r="M1601" s="469"/>
    </row>
    <row r="1602" spans="2:13">
      <c r="B1602" s="82" t="s">
        <v>1676</v>
      </c>
      <c r="C1602" s="222" t="s">
        <v>1677</v>
      </c>
      <c r="D1602" s="223" t="s">
        <v>1678</v>
      </c>
      <c r="E1602" s="221" t="s">
        <v>1676</v>
      </c>
      <c r="F1602" s="222" t="s">
        <v>1677</v>
      </c>
      <c r="G1602" s="223" t="s">
        <v>1678</v>
      </c>
      <c r="H1602" s="221" t="s">
        <v>1696</v>
      </c>
      <c r="I1602" s="222" t="s">
        <v>1733</v>
      </c>
      <c r="J1602" s="223" t="s">
        <v>1734</v>
      </c>
      <c r="K1602" s="221" t="s">
        <v>1704</v>
      </c>
      <c r="L1602" s="222"/>
      <c r="M1602" s="86" t="s">
        <v>1705</v>
      </c>
    </row>
    <row r="1603" spans="2:13">
      <c r="B1603" s="70" t="s">
        <v>1680</v>
      </c>
      <c r="C1603" s="95" t="s">
        <v>1146</v>
      </c>
      <c r="D1603" s="101">
        <v>102</v>
      </c>
      <c r="E1603" s="219" t="s">
        <v>1680</v>
      </c>
      <c r="F1603" s="103" t="s">
        <v>946</v>
      </c>
      <c r="G1603" s="101">
        <v>68</v>
      </c>
      <c r="H1603" s="219" t="s">
        <v>1697</v>
      </c>
      <c r="I1603" s="95">
        <v>0</v>
      </c>
      <c r="J1603" s="101">
        <v>0</v>
      </c>
      <c r="K1603" s="219" t="s">
        <v>1706</v>
      </c>
      <c r="L1603" s="220"/>
      <c r="M1603" s="116">
        <v>0</v>
      </c>
    </row>
    <row r="1604" spans="2:13">
      <c r="B1604" s="70" t="s">
        <v>1681</v>
      </c>
      <c r="C1604" s="95" t="s">
        <v>1724</v>
      </c>
      <c r="D1604" s="101">
        <v>0</v>
      </c>
      <c r="E1604" s="219" t="s">
        <v>1681</v>
      </c>
      <c r="F1604" s="95" t="s">
        <v>1724</v>
      </c>
      <c r="G1604" s="101">
        <v>0</v>
      </c>
      <c r="H1604" s="219" t="s">
        <v>1698</v>
      </c>
      <c r="I1604" s="95">
        <v>90</v>
      </c>
      <c r="J1604" s="101">
        <v>0</v>
      </c>
      <c r="K1604" s="219" t="s">
        <v>1737</v>
      </c>
      <c r="L1604" s="220"/>
      <c r="M1604" s="116">
        <v>0</v>
      </c>
    </row>
    <row r="1605" spans="2:13">
      <c r="B1605" s="70" t="s">
        <v>1682</v>
      </c>
      <c r="C1605" s="95" t="s">
        <v>1724</v>
      </c>
      <c r="D1605" s="101">
        <v>0</v>
      </c>
      <c r="E1605" s="219" t="s">
        <v>1682</v>
      </c>
      <c r="F1605" s="95" t="s">
        <v>1724</v>
      </c>
      <c r="G1605" s="101">
        <v>0</v>
      </c>
      <c r="H1605" s="219" t="s">
        <v>1699</v>
      </c>
      <c r="I1605" s="95">
        <v>0</v>
      </c>
      <c r="J1605" s="101">
        <v>0</v>
      </c>
      <c r="K1605" s="76" t="s">
        <v>1708</v>
      </c>
      <c r="L1605" s="77"/>
      <c r="M1605" s="110">
        <v>0</v>
      </c>
    </row>
    <row r="1606" spans="2:13">
      <c r="B1606" s="70" t="s">
        <v>1683</v>
      </c>
      <c r="C1606" s="95" t="s">
        <v>1724</v>
      </c>
      <c r="D1606" s="101">
        <v>0</v>
      </c>
      <c r="E1606" s="219" t="s">
        <v>1683</v>
      </c>
      <c r="F1606" s="95" t="s">
        <v>1724</v>
      </c>
      <c r="G1606" s="101">
        <v>0</v>
      </c>
      <c r="H1606" s="219" t="s">
        <v>1700</v>
      </c>
      <c r="I1606" s="95">
        <v>0</v>
      </c>
      <c r="J1606" s="101">
        <v>0</v>
      </c>
      <c r="K1606" s="462" t="s">
        <v>1709</v>
      </c>
      <c r="L1606" s="463"/>
      <c r="M1606" s="469"/>
    </row>
    <row r="1607" spans="2:13">
      <c r="B1607" s="70" t="s">
        <v>1684</v>
      </c>
      <c r="C1607" s="95" t="s">
        <v>1724</v>
      </c>
      <c r="D1607" s="101">
        <v>0</v>
      </c>
      <c r="E1607" s="219" t="s">
        <v>1684</v>
      </c>
      <c r="F1607" s="95" t="s">
        <v>1724</v>
      </c>
      <c r="G1607" s="101">
        <v>0</v>
      </c>
      <c r="H1607" s="220" t="s">
        <v>1726</v>
      </c>
      <c r="I1607" s="95">
        <v>50</v>
      </c>
      <c r="J1607" s="101">
        <v>0</v>
      </c>
      <c r="K1607" s="470" t="s">
        <v>1710</v>
      </c>
      <c r="L1607" s="471"/>
      <c r="M1607" s="116">
        <v>0</v>
      </c>
    </row>
    <row r="1608" spans="2:13">
      <c r="B1608" s="70" t="s">
        <v>1685</v>
      </c>
      <c r="C1608" s="95" t="s">
        <v>1724</v>
      </c>
      <c r="D1608" s="101">
        <v>0</v>
      </c>
      <c r="E1608" s="219" t="s">
        <v>1685</v>
      </c>
      <c r="F1608" s="95" t="s">
        <v>1724</v>
      </c>
      <c r="G1608" s="101">
        <v>0</v>
      </c>
      <c r="H1608" s="219" t="s">
        <v>1701</v>
      </c>
      <c r="I1608" s="95">
        <v>0</v>
      </c>
      <c r="J1608" s="101">
        <v>0</v>
      </c>
      <c r="K1608" s="470" t="s">
        <v>1711</v>
      </c>
      <c r="L1608" s="471"/>
      <c r="M1608" s="116">
        <v>0</v>
      </c>
    </row>
    <row r="1609" spans="2:13">
      <c r="B1609" s="70" t="s">
        <v>1686</v>
      </c>
      <c r="C1609" s="95" t="s">
        <v>1725</v>
      </c>
      <c r="D1609" s="101" t="s">
        <v>1725</v>
      </c>
      <c r="E1609" s="219" t="s">
        <v>1686</v>
      </c>
      <c r="F1609" s="95" t="s">
        <v>1725</v>
      </c>
      <c r="G1609" s="101" t="s">
        <v>1725</v>
      </c>
      <c r="H1609" s="219" t="s">
        <v>1687</v>
      </c>
      <c r="I1609" s="95">
        <v>85</v>
      </c>
      <c r="J1609" s="101">
        <v>0</v>
      </c>
      <c r="K1609" s="470" t="s">
        <v>1712</v>
      </c>
      <c r="L1609" s="471"/>
      <c r="M1609" s="116">
        <v>0</v>
      </c>
    </row>
    <row r="1610" spans="2:13">
      <c r="B1610" s="70" t="s">
        <v>1687</v>
      </c>
      <c r="C1610" s="95" t="s">
        <v>1724</v>
      </c>
      <c r="D1610" s="101">
        <v>0</v>
      </c>
      <c r="E1610" s="219" t="s">
        <v>1687</v>
      </c>
      <c r="F1610" s="95" t="s">
        <v>1724</v>
      </c>
      <c r="G1610" s="101">
        <v>0</v>
      </c>
      <c r="H1610" s="219" t="s">
        <v>1702</v>
      </c>
      <c r="I1610" s="109">
        <v>0</v>
      </c>
      <c r="J1610" s="115">
        <v>0</v>
      </c>
      <c r="K1610" s="96"/>
      <c r="L1610" s="109"/>
      <c r="M1610" s="110"/>
    </row>
    <row r="1611" spans="2:13">
      <c r="B1611" s="70" t="s">
        <v>1688</v>
      </c>
      <c r="C1611" s="103" t="s">
        <v>813</v>
      </c>
      <c r="D1611" s="101">
        <v>100</v>
      </c>
      <c r="E1611" s="219" t="s">
        <v>1688</v>
      </c>
      <c r="F1611" s="95" t="s">
        <v>1724</v>
      </c>
      <c r="G1611" s="101">
        <v>0</v>
      </c>
      <c r="H1611" s="472" t="s">
        <v>1714</v>
      </c>
      <c r="I1611" s="473"/>
      <c r="J1611" s="90" t="s">
        <v>1713</v>
      </c>
      <c r="K1611" s="106">
        <v>10</v>
      </c>
      <c r="L1611" s="91" t="s">
        <v>1707</v>
      </c>
      <c r="M1611" s="107">
        <v>75</v>
      </c>
    </row>
    <row r="1612" spans="2:13">
      <c r="B1612" s="70" t="s">
        <v>1689</v>
      </c>
      <c r="C1612" s="95" t="s">
        <v>629</v>
      </c>
      <c r="D1612" s="101">
        <v>60</v>
      </c>
      <c r="E1612" s="219" t="s">
        <v>1689</v>
      </c>
      <c r="F1612" s="95" t="s">
        <v>1724</v>
      </c>
      <c r="G1612" s="101">
        <v>0</v>
      </c>
      <c r="H1612" s="220"/>
      <c r="I1612" s="220"/>
      <c r="J1612" s="220"/>
      <c r="K1612" s="220"/>
      <c r="L1612" s="220"/>
      <c r="M1612" s="74"/>
    </row>
    <row r="1613" spans="2:13">
      <c r="B1613" s="70" t="s">
        <v>1690</v>
      </c>
      <c r="C1613" s="95" t="s">
        <v>1724</v>
      </c>
      <c r="D1613" s="101">
        <v>0</v>
      </c>
      <c r="E1613" s="219" t="s">
        <v>1690</v>
      </c>
      <c r="F1613" s="95" t="s">
        <v>1724</v>
      </c>
      <c r="G1613" s="101">
        <v>0</v>
      </c>
      <c r="H1613" s="220"/>
      <c r="I1613" s="220"/>
      <c r="J1613" s="220"/>
      <c r="K1613" s="220"/>
      <c r="L1613" s="220"/>
      <c r="M1613" s="74"/>
    </row>
    <row r="1614" spans="2:13">
      <c r="B1614" s="70" t="s">
        <v>1691</v>
      </c>
      <c r="C1614" s="95" t="s">
        <v>1725</v>
      </c>
      <c r="D1614" s="101" t="s">
        <v>1725</v>
      </c>
      <c r="E1614" s="219" t="s">
        <v>1691</v>
      </c>
      <c r="F1614" s="95" t="s">
        <v>1725</v>
      </c>
      <c r="G1614" s="101" t="s">
        <v>1725</v>
      </c>
      <c r="H1614" s="220"/>
      <c r="I1614" s="220"/>
      <c r="J1614" s="220"/>
      <c r="K1614" s="220"/>
      <c r="L1614" s="220"/>
      <c r="M1614" s="74"/>
    </row>
    <row r="1615" spans="2:13">
      <c r="B1615" s="70" t="s">
        <v>1692</v>
      </c>
      <c r="C1615" s="103" t="s">
        <v>1254</v>
      </c>
      <c r="D1615" s="101">
        <v>80</v>
      </c>
      <c r="E1615" s="219" t="s">
        <v>1692</v>
      </c>
      <c r="F1615" s="95" t="s">
        <v>1724</v>
      </c>
      <c r="G1615" s="101">
        <v>0</v>
      </c>
      <c r="H1615" s="220"/>
      <c r="I1615" s="220"/>
      <c r="J1615" s="220"/>
      <c r="K1615" s="220"/>
      <c r="L1615" s="220"/>
      <c r="M1615" s="74"/>
    </row>
    <row r="1616" spans="2:13">
      <c r="B1616" s="70" t="s">
        <v>1693</v>
      </c>
      <c r="C1616" s="105" t="s">
        <v>1189</v>
      </c>
      <c r="D1616" s="101">
        <v>70</v>
      </c>
      <c r="E1616" s="219" t="s">
        <v>1693</v>
      </c>
      <c r="F1616" s="95" t="s">
        <v>1724</v>
      </c>
      <c r="G1616" s="101">
        <v>0</v>
      </c>
      <c r="H1616" s="95" t="s">
        <v>1718</v>
      </c>
      <c r="I1616" s="220"/>
      <c r="J1616" s="94" t="s">
        <v>1719</v>
      </c>
      <c r="K1616" s="220"/>
      <c r="L1616" s="94" t="s">
        <v>1720</v>
      </c>
      <c r="M1616" s="74"/>
    </row>
    <row r="1617" spans="2:13">
      <c r="B1617" s="70" t="s">
        <v>1694</v>
      </c>
      <c r="C1617" s="95" t="s">
        <v>1724</v>
      </c>
      <c r="D1617" s="101">
        <v>0</v>
      </c>
      <c r="E1617" s="219" t="s">
        <v>1694</v>
      </c>
      <c r="F1617" s="95" t="s">
        <v>1724</v>
      </c>
      <c r="G1617" s="101">
        <v>0</v>
      </c>
      <c r="H1617" s="220"/>
      <c r="I1617" s="220"/>
      <c r="J1617" s="220"/>
      <c r="K1617" s="220"/>
      <c r="L1617" s="220"/>
      <c r="M1617" s="74"/>
    </row>
    <row r="1618" spans="2:13">
      <c r="B1618" s="70" t="s">
        <v>1679</v>
      </c>
      <c r="C1618" s="103" t="s">
        <v>1068</v>
      </c>
      <c r="D1618" s="101">
        <v>70</v>
      </c>
      <c r="E1618" s="219" t="s">
        <v>1679</v>
      </c>
      <c r="F1618" s="95" t="s">
        <v>1724</v>
      </c>
      <c r="G1618" s="101">
        <v>0</v>
      </c>
      <c r="H1618" s="220"/>
      <c r="I1618" s="220"/>
      <c r="J1618" s="220"/>
      <c r="K1618" s="220"/>
      <c r="L1618" s="220"/>
      <c r="M1618" s="74"/>
    </row>
    <row r="1619" spans="2:13">
      <c r="B1619" s="70" t="s">
        <v>1695</v>
      </c>
      <c r="C1619" s="95" t="s">
        <v>1724</v>
      </c>
      <c r="D1619" s="101">
        <v>0</v>
      </c>
      <c r="E1619" s="219" t="s">
        <v>1695</v>
      </c>
      <c r="F1619" s="95" t="s">
        <v>1724</v>
      </c>
      <c r="G1619" s="101">
        <v>0</v>
      </c>
      <c r="H1619" s="220"/>
      <c r="I1619" s="220"/>
      <c r="J1619" s="220"/>
      <c r="K1619" s="220"/>
      <c r="L1619" s="220"/>
      <c r="M1619" s="74"/>
    </row>
    <row r="1620" spans="2:13" ht="15.75" thickBot="1">
      <c r="B1620" s="111" t="s">
        <v>1731</v>
      </c>
      <c r="C1620" s="102"/>
      <c r="D1620" s="117">
        <v>80</v>
      </c>
      <c r="E1620" s="112" t="s">
        <v>1732</v>
      </c>
      <c r="F1620" s="102"/>
      <c r="G1620" s="117">
        <v>68</v>
      </c>
      <c r="H1620" s="92"/>
      <c r="I1620" s="92"/>
      <c r="J1620" s="92"/>
      <c r="K1620" s="92"/>
      <c r="L1620" s="92"/>
      <c r="M1620" s="93"/>
    </row>
    <row r="1621" spans="2:13" ht="15.75" thickTop="1">
      <c r="B1621" s="165"/>
      <c r="C1621" s="166"/>
      <c r="D1621" s="166"/>
      <c r="E1621" s="165"/>
      <c r="F1621" s="166"/>
      <c r="G1621" s="166"/>
      <c r="H1621" s="165"/>
      <c r="I1621" s="165"/>
      <c r="J1621" s="165"/>
      <c r="K1621" s="165"/>
      <c r="L1621" s="165"/>
      <c r="M1621" s="165"/>
    </row>
    <row r="1622" spans="2:13">
      <c r="B1622" s="165"/>
      <c r="C1622" s="166"/>
      <c r="D1622" s="166"/>
      <c r="E1622" s="165"/>
      <c r="F1622" s="166"/>
      <c r="G1622" s="166"/>
      <c r="H1622" s="165"/>
      <c r="I1622" s="165"/>
      <c r="J1622" s="165"/>
      <c r="K1622" s="165"/>
      <c r="L1622" s="165"/>
      <c r="M1622" s="165"/>
    </row>
    <row r="1623" spans="2:13" ht="15.75" thickBot="1">
      <c r="B1623" s="165"/>
      <c r="C1623" s="166"/>
      <c r="D1623" s="166"/>
      <c r="E1623" s="165"/>
      <c r="F1623" s="166"/>
      <c r="G1623" s="166"/>
      <c r="H1623" s="165"/>
      <c r="I1623" s="165"/>
      <c r="J1623" s="165"/>
      <c r="K1623" s="165"/>
      <c r="L1623" s="165"/>
      <c r="M1623" s="165"/>
    </row>
    <row r="1624" spans="2:13" ht="16.5" thickTop="1" thickBot="1">
      <c r="B1624" s="457" t="s">
        <v>1824</v>
      </c>
      <c r="C1624" s="458"/>
      <c r="D1624" s="459" t="s">
        <v>1660</v>
      </c>
      <c r="E1624" s="460"/>
      <c r="F1624" s="460"/>
      <c r="G1624" s="460"/>
      <c r="H1624" s="460"/>
      <c r="I1624" s="461"/>
      <c r="J1624" s="202"/>
      <c r="K1624" s="68"/>
      <c r="L1624" s="68"/>
      <c r="M1624" s="69"/>
    </row>
    <row r="1625" spans="2:13" ht="15.75" thickTop="1">
      <c r="B1625" s="75" t="s">
        <v>1669</v>
      </c>
      <c r="C1625" s="222">
        <v>13</v>
      </c>
      <c r="D1625" s="221" t="s">
        <v>1654</v>
      </c>
      <c r="E1625" s="222" t="s">
        <v>1655</v>
      </c>
      <c r="F1625" s="222" t="s">
        <v>1656</v>
      </c>
      <c r="G1625" s="222" t="s">
        <v>1658</v>
      </c>
      <c r="H1625" s="222" t="s">
        <v>1657</v>
      </c>
      <c r="I1625" s="223" t="s">
        <v>1659</v>
      </c>
      <c r="J1625" s="154"/>
      <c r="K1625" s="220"/>
      <c r="L1625" s="220"/>
      <c r="M1625" s="74"/>
    </row>
    <row r="1626" spans="2:13">
      <c r="B1626" s="75" t="s">
        <v>1762</v>
      </c>
      <c r="C1626" s="95" t="s">
        <v>1747</v>
      </c>
      <c r="D1626" s="96">
        <v>108</v>
      </c>
      <c r="E1626" s="97">
        <v>112</v>
      </c>
      <c r="F1626" s="97">
        <v>118</v>
      </c>
      <c r="G1626" s="97">
        <v>68</v>
      </c>
      <c r="H1626" s="97">
        <v>72</v>
      </c>
      <c r="I1626" s="98">
        <v>47</v>
      </c>
      <c r="J1626" s="154"/>
      <c r="K1626" s="220"/>
      <c r="L1626" s="220"/>
      <c r="M1626" s="74"/>
    </row>
    <row r="1627" spans="2:13">
      <c r="B1627" s="75" t="s">
        <v>1667</v>
      </c>
      <c r="C1627" s="95" t="s">
        <v>9</v>
      </c>
      <c r="D1627" s="462" t="s">
        <v>1671</v>
      </c>
      <c r="E1627" s="463"/>
      <c r="F1627" s="463"/>
      <c r="G1627" s="463"/>
      <c r="H1627" s="463"/>
      <c r="I1627" s="464"/>
      <c r="J1627" s="154"/>
      <c r="K1627" s="220"/>
      <c r="L1627" s="220"/>
      <c r="M1627" s="74"/>
    </row>
    <row r="1628" spans="2:13">
      <c r="B1628" s="75" t="s">
        <v>1668</v>
      </c>
      <c r="C1628" s="95" t="s">
        <v>1725</v>
      </c>
      <c r="D1628" s="465" t="s">
        <v>1663</v>
      </c>
      <c r="E1628" s="466"/>
      <c r="F1628" s="466"/>
      <c r="G1628" s="466" t="s">
        <v>1664</v>
      </c>
      <c r="H1628" s="466"/>
      <c r="I1628" s="467"/>
      <c r="J1628" s="154"/>
      <c r="K1628" s="220"/>
      <c r="L1628" s="220"/>
      <c r="M1628" s="74"/>
    </row>
    <row r="1629" spans="2:13">
      <c r="B1629" s="75" t="s">
        <v>1672</v>
      </c>
      <c r="C1629" s="105" t="s">
        <v>1560</v>
      </c>
      <c r="D1629" s="72" t="s">
        <v>1665</v>
      </c>
      <c r="E1629" s="220" t="s">
        <v>813</v>
      </c>
      <c r="F1629" s="220"/>
      <c r="G1629" s="73" t="s">
        <v>1665</v>
      </c>
      <c r="H1629" s="220" t="s">
        <v>1725</v>
      </c>
      <c r="I1629" s="79"/>
      <c r="J1629" s="154"/>
      <c r="K1629" s="220"/>
      <c r="L1629" s="220"/>
      <c r="M1629" s="74"/>
    </row>
    <row r="1630" spans="2:13">
      <c r="B1630" s="75" t="s">
        <v>1661</v>
      </c>
      <c r="C1630" s="95">
        <v>233.82</v>
      </c>
      <c r="D1630" s="80" t="s">
        <v>1666</v>
      </c>
      <c r="E1630" s="99">
        <v>100</v>
      </c>
      <c r="F1630" s="77"/>
      <c r="G1630" s="81" t="s">
        <v>1666</v>
      </c>
      <c r="H1630" s="99" t="s">
        <v>1725</v>
      </c>
      <c r="I1630" s="78"/>
      <c r="J1630" s="154"/>
      <c r="K1630" s="220"/>
      <c r="L1630" s="220"/>
      <c r="M1630" s="74"/>
    </row>
    <row r="1631" spans="2:13">
      <c r="B1631" s="75" t="s">
        <v>1662</v>
      </c>
      <c r="C1631" s="95">
        <v>372.17</v>
      </c>
      <c r="D1631" s="462" t="s">
        <v>1670</v>
      </c>
      <c r="E1631" s="463"/>
      <c r="F1631" s="463"/>
      <c r="G1631" s="463"/>
      <c r="H1631" s="463"/>
      <c r="I1631" s="464"/>
      <c r="J1631" s="154"/>
      <c r="K1631" s="220"/>
      <c r="L1631" s="220"/>
      <c r="M1631" s="74"/>
    </row>
    <row r="1632" spans="2:13">
      <c r="B1632" s="75" t="s">
        <v>1730</v>
      </c>
      <c r="C1632" s="95">
        <v>510.86</v>
      </c>
      <c r="D1632" s="465" t="s">
        <v>1663</v>
      </c>
      <c r="E1632" s="466"/>
      <c r="F1632" s="466"/>
      <c r="G1632" s="466" t="s">
        <v>1664</v>
      </c>
      <c r="H1632" s="466"/>
      <c r="I1632" s="467"/>
      <c r="J1632" s="154"/>
      <c r="K1632" s="220"/>
      <c r="L1632" s="220"/>
      <c r="M1632" s="74"/>
    </row>
    <row r="1633" spans="2:13">
      <c r="B1633" s="75" t="s">
        <v>1715</v>
      </c>
      <c r="C1633" s="95">
        <v>1.66</v>
      </c>
      <c r="D1633" s="72" t="s">
        <v>1665</v>
      </c>
      <c r="E1633" s="220" t="s">
        <v>812</v>
      </c>
      <c r="F1633" s="220"/>
      <c r="G1633" s="73" t="s">
        <v>1665</v>
      </c>
      <c r="H1633" s="220" t="s">
        <v>1725</v>
      </c>
      <c r="I1633" s="79"/>
      <c r="J1633" s="154"/>
      <c r="K1633" s="220"/>
      <c r="L1633" s="220"/>
      <c r="M1633" s="74"/>
    </row>
    <row r="1634" spans="2:13">
      <c r="B1634" s="75" t="s">
        <v>1716</v>
      </c>
      <c r="C1634" s="95">
        <v>0.72</v>
      </c>
      <c r="D1634" s="72" t="s">
        <v>1666</v>
      </c>
      <c r="E1634" s="99">
        <v>90</v>
      </c>
      <c r="F1634" s="77"/>
      <c r="G1634" s="81" t="s">
        <v>1666</v>
      </c>
      <c r="H1634" s="100" t="s">
        <v>1725</v>
      </c>
      <c r="I1634" s="79"/>
      <c r="J1634" s="154"/>
      <c r="K1634" s="220"/>
      <c r="L1634" s="220"/>
      <c r="M1634" s="74"/>
    </row>
    <row r="1635" spans="2:13">
      <c r="B1635" s="468" t="s">
        <v>1673</v>
      </c>
      <c r="C1635" s="463"/>
      <c r="D1635" s="464"/>
      <c r="E1635" s="462" t="s">
        <v>1674</v>
      </c>
      <c r="F1635" s="463"/>
      <c r="G1635" s="464"/>
      <c r="H1635" s="462" t="s">
        <v>1675</v>
      </c>
      <c r="I1635" s="463"/>
      <c r="J1635" s="464"/>
      <c r="K1635" s="462" t="s">
        <v>1703</v>
      </c>
      <c r="L1635" s="463"/>
      <c r="M1635" s="469"/>
    </row>
    <row r="1636" spans="2:13">
      <c r="B1636" s="82" t="s">
        <v>1676</v>
      </c>
      <c r="C1636" s="222" t="s">
        <v>1677</v>
      </c>
      <c r="D1636" s="223" t="s">
        <v>1678</v>
      </c>
      <c r="E1636" s="221" t="s">
        <v>1676</v>
      </c>
      <c r="F1636" s="222" t="s">
        <v>1677</v>
      </c>
      <c r="G1636" s="223" t="s">
        <v>1678</v>
      </c>
      <c r="H1636" s="221" t="s">
        <v>1696</v>
      </c>
      <c r="I1636" s="222" t="s">
        <v>1733</v>
      </c>
      <c r="J1636" s="223" t="s">
        <v>1734</v>
      </c>
      <c r="K1636" s="221" t="s">
        <v>1704</v>
      </c>
      <c r="L1636" s="222"/>
      <c r="M1636" s="86" t="s">
        <v>1705</v>
      </c>
    </row>
    <row r="1637" spans="2:13">
      <c r="B1637" s="70" t="s">
        <v>1680</v>
      </c>
      <c r="C1637" s="95" t="s">
        <v>11</v>
      </c>
      <c r="D1637" s="101">
        <v>102</v>
      </c>
      <c r="E1637" s="219" t="s">
        <v>1680</v>
      </c>
      <c r="F1637" s="103" t="s">
        <v>946</v>
      </c>
      <c r="G1637" s="101">
        <v>68</v>
      </c>
      <c r="H1637" s="219" t="s">
        <v>1697</v>
      </c>
      <c r="I1637" s="95">
        <v>0</v>
      </c>
      <c r="J1637" s="101">
        <v>10</v>
      </c>
      <c r="K1637" s="219" t="s">
        <v>1706</v>
      </c>
      <c r="L1637" s="220"/>
      <c r="M1637" s="116">
        <v>0</v>
      </c>
    </row>
    <row r="1638" spans="2:13">
      <c r="B1638" s="70" t="s">
        <v>1681</v>
      </c>
      <c r="C1638" s="95" t="s">
        <v>847</v>
      </c>
      <c r="D1638" s="101">
        <v>62</v>
      </c>
      <c r="E1638" s="219" t="s">
        <v>1681</v>
      </c>
      <c r="F1638" s="95" t="s">
        <v>1724</v>
      </c>
      <c r="G1638" s="101">
        <v>0</v>
      </c>
      <c r="H1638" s="219" t="s">
        <v>1698</v>
      </c>
      <c r="I1638" s="95">
        <v>90</v>
      </c>
      <c r="J1638" s="101">
        <v>20</v>
      </c>
      <c r="K1638" s="219" t="s">
        <v>1737</v>
      </c>
      <c r="L1638" s="220"/>
      <c r="M1638" s="116">
        <v>75</v>
      </c>
    </row>
    <row r="1639" spans="2:13">
      <c r="B1639" s="70" t="s">
        <v>1682</v>
      </c>
      <c r="C1639" s="95" t="s">
        <v>1724</v>
      </c>
      <c r="D1639" s="101">
        <v>0</v>
      </c>
      <c r="E1639" s="219" t="s">
        <v>1682</v>
      </c>
      <c r="F1639" s="105" t="s">
        <v>1348</v>
      </c>
      <c r="G1639" s="101">
        <v>60</v>
      </c>
      <c r="H1639" s="219" t="s">
        <v>1699</v>
      </c>
      <c r="I1639" s="95">
        <v>0</v>
      </c>
      <c r="J1639" s="101">
        <v>60</v>
      </c>
      <c r="K1639" s="76" t="s">
        <v>1708</v>
      </c>
      <c r="L1639" s="77"/>
      <c r="M1639" s="110">
        <v>0</v>
      </c>
    </row>
    <row r="1640" spans="2:13">
      <c r="B1640" s="70" t="s">
        <v>1683</v>
      </c>
      <c r="C1640" s="105" t="s">
        <v>1305</v>
      </c>
      <c r="D1640" s="101">
        <v>62</v>
      </c>
      <c r="E1640" s="219" t="s">
        <v>1683</v>
      </c>
      <c r="F1640" s="95" t="s">
        <v>1724</v>
      </c>
      <c r="G1640" s="101">
        <v>0</v>
      </c>
      <c r="H1640" s="219" t="s">
        <v>1700</v>
      </c>
      <c r="I1640" s="95">
        <v>0</v>
      </c>
      <c r="J1640" s="101">
        <v>10</v>
      </c>
      <c r="K1640" s="462" t="s">
        <v>1709</v>
      </c>
      <c r="L1640" s="463"/>
      <c r="M1640" s="469"/>
    </row>
    <row r="1641" spans="2:13">
      <c r="B1641" s="70" t="s">
        <v>1684</v>
      </c>
      <c r="C1641" s="95" t="s">
        <v>1724</v>
      </c>
      <c r="D1641" s="101">
        <v>0</v>
      </c>
      <c r="E1641" s="219" t="s">
        <v>1684</v>
      </c>
      <c r="F1641" s="95" t="s">
        <v>1724</v>
      </c>
      <c r="G1641" s="101">
        <v>0</v>
      </c>
      <c r="H1641" s="220" t="s">
        <v>1726</v>
      </c>
      <c r="I1641" s="95">
        <v>50</v>
      </c>
      <c r="J1641" s="101">
        <v>0</v>
      </c>
      <c r="K1641" s="470" t="s">
        <v>1710</v>
      </c>
      <c r="L1641" s="471"/>
      <c r="M1641" s="116">
        <v>0</v>
      </c>
    </row>
    <row r="1642" spans="2:13">
      <c r="B1642" s="70" t="s">
        <v>1685</v>
      </c>
      <c r="C1642" s="95" t="s">
        <v>953</v>
      </c>
      <c r="D1642" s="101">
        <v>62</v>
      </c>
      <c r="E1642" s="219" t="s">
        <v>1685</v>
      </c>
      <c r="F1642" s="95" t="s">
        <v>1724</v>
      </c>
      <c r="G1642" s="101">
        <v>0</v>
      </c>
      <c r="H1642" s="219" t="s">
        <v>1701</v>
      </c>
      <c r="I1642" s="95">
        <v>0</v>
      </c>
      <c r="J1642" s="101">
        <v>10</v>
      </c>
      <c r="K1642" s="470" t="s">
        <v>1711</v>
      </c>
      <c r="L1642" s="471"/>
      <c r="M1642" s="116">
        <v>0</v>
      </c>
    </row>
    <row r="1643" spans="2:13">
      <c r="B1643" s="70" t="s">
        <v>1686</v>
      </c>
      <c r="C1643" s="103" t="s">
        <v>1270</v>
      </c>
      <c r="D1643" s="101">
        <v>120</v>
      </c>
      <c r="E1643" s="219" t="s">
        <v>1686</v>
      </c>
      <c r="F1643" s="95" t="s">
        <v>1724</v>
      </c>
      <c r="G1643" s="101">
        <v>0</v>
      </c>
      <c r="H1643" s="219" t="s">
        <v>1687</v>
      </c>
      <c r="I1643" s="95">
        <v>85</v>
      </c>
      <c r="J1643" s="101">
        <v>0</v>
      </c>
      <c r="K1643" s="470" t="s">
        <v>1712</v>
      </c>
      <c r="L1643" s="471"/>
      <c r="M1643" s="116">
        <v>100</v>
      </c>
    </row>
    <row r="1644" spans="2:13">
      <c r="B1644" s="70" t="s">
        <v>1687</v>
      </c>
      <c r="C1644" s="95" t="s">
        <v>1724</v>
      </c>
      <c r="D1644" s="101">
        <v>0</v>
      </c>
      <c r="E1644" s="219" t="s">
        <v>1687</v>
      </c>
      <c r="F1644" s="95" t="s">
        <v>1724</v>
      </c>
      <c r="G1644" s="101">
        <v>0</v>
      </c>
      <c r="H1644" s="219" t="s">
        <v>1702</v>
      </c>
      <c r="I1644" s="109">
        <v>50</v>
      </c>
      <c r="J1644" s="115">
        <v>0</v>
      </c>
      <c r="K1644" s="96"/>
      <c r="L1644" s="109"/>
      <c r="M1644" s="110"/>
    </row>
    <row r="1645" spans="2:13">
      <c r="B1645" s="70" t="s">
        <v>1688</v>
      </c>
      <c r="C1645" s="95" t="s">
        <v>1725</v>
      </c>
      <c r="D1645" s="101" t="s">
        <v>1725</v>
      </c>
      <c r="E1645" s="219" t="s">
        <v>1688</v>
      </c>
      <c r="F1645" s="95" t="s">
        <v>1725</v>
      </c>
      <c r="G1645" s="101" t="s">
        <v>1725</v>
      </c>
      <c r="H1645" s="472" t="s">
        <v>1714</v>
      </c>
      <c r="I1645" s="473"/>
      <c r="J1645" s="90" t="s">
        <v>1713</v>
      </c>
      <c r="K1645" s="106">
        <v>0</v>
      </c>
      <c r="L1645" s="91" t="s">
        <v>1707</v>
      </c>
      <c r="M1645" s="107">
        <v>65</v>
      </c>
    </row>
    <row r="1646" spans="2:13">
      <c r="B1646" s="70" t="s">
        <v>1689</v>
      </c>
      <c r="C1646" s="95" t="s">
        <v>1724</v>
      </c>
      <c r="D1646" s="101">
        <v>0</v>
      </c>
      <c r="E1646" s="219" t="s">
        <v>1689</v>
      </c>
      <c r="F1646" s="95" t="s">
        <v>1724</v>
      </c>
      <c r="G1646" s="101">
        <v>0</v>
      </c>
      <c r="H1646" s="220"/>
      <c r="I1646" s="220"/>
      <c r="J1646" s="220"/>
      <c r="K1646" s="220"/>
      <c r="L1646" s="220"/>
      <c r="M1646" s="74"/>
    </row>
    <row r="1647" spans="2:13">
      <c r="B1647" s="70" t="s">
        <v>1690</v>
      </c>
      <c r="C1647" s="95" t="s">
        <v>1724</v>
      </c>
      <c r="D1647" s="101">
        <v>0</v>
      </c>
      <c r="E1647" s="219" t="s">
        <v>1690</v>
      </c>
      <c r="F1647" s="95" t="s">
        <v>1724</v>
      </c>
      <c r="G1647" s="101">
        <v>0</v>
      </c>
      <c r="H1647" s="220"/>
      <c r="I1647" s="220"/>
      <c r="J1647" s="220"/>
      <c r="K1647" s="220"/>
      <c r="L1647" s="220"/>
      <c r="M1647" s="74"/>
    </row>
    <row r="1648" spans="2:13">
      <c r="B1648" s="70" t="s">
        <v>1691</v>
      </c>
      <c r="C1648" s="95" t="s">
        <v>1724</v>
      </c>
      <c r="D1648" s="101">
        <v>0</v>
      </c>
      <c r="E1648" s="219" t="s">
        <v>1691</v>
      </c>
      <c r="F1648" s="95" t="s">
        <v>1724</v>
      </c>
      <c r="G1648" s="101">
        <v>0</v>
      </c>
      <c r="H1648" s="220"/>
      <c r="I1648" s="220"/>
      <c r="J1648" s="220"/>
      <c r="K1648" s="220"/>
      <c r="L1648" s="220"/>
      <c r="M1648" s="74"/>
    </row>
    <row r="1649" spans="2:13">
      <c r="B1649" s="70" t="s">
        <v>1692</v>
      </c>
      <c r="C1649" s="103" t="s">
        <v>1254</v>
      </c>
      <c r="D1649" s="101">
        <v>80</v>
      </c>
      <c r="E1649" s="219" t="s">
        <v>1692</v>
      </c>
      <c r="F1649" s="95" t="s">
        <v>1724</v>
      </c>
      <c r="G1649" s="101">
        <v>0</v>
      </c>
      <c r="H1649" s="220"/>
      <c r="I1649" s="220"/>
      <c r="J1649" s="220"/>
      <c r="K1649" s="220"/>
      <c r="L1649" s="220"/>
      <c r="M1649" s="74"/>
    </row>
    <row r="1650" spans="2:13">
      <c r="B1650" s="70" t="s">
        <v>1693</v>
      </c>
      <c r="C1650" s="95" t="s">
        <v>1724</v>
      </c>
      <c r="D1650" s="101">
        <v>0</v>
      </c>
      <c r="E1650" s="219" t="s">
        <v>1693</v>
      </c>
      <c r="F1650" s="95" t="s">
        <v>1724</v>
      </c>
      <c r="G1650" s="101">
        <v>0</v>
      </c>
      <c r="H1650" s="95" t="s">
        <v>1718</v>
      </c>
      <c r="I1650" s="220"/>
      <c r="J1650" s="94" t="s">
        <v>1719</v>
      </c>
      <c r="K1650" s="220"/>
      <c r="L1650" s="94" t="s">
        <v>1720</v>
      </c>
      <c r="M1650" s="74"/>
    </row>
    <row r="1651" spans="2:13">
      <c r="B1651" s="70" t="s">
        <v>1694</v>
      </c>
      <c r="C1651" s="95" t="s">
        <v>1724</v>
      </c>
      <c r="D1651" s="101">
        <v>0</v>
      </c>
      <c r="E1651" s="219" t="s">
        <v>1694</v>
      </c>
      <c r="F1651" s="95" t="s">
        <v>1724</v>
      </c>
      <c r="G1651" s="101">
        <v>0</v>
      </c>
      <c r="H1651" s="220"/>
      <c r="I1651" s="220"/>
      <c r="J1651" s="220"/>
      <c r="K1651" s="220"/>
      <c r="L1651" s="220"/>
      <c r="M1651" s="74"/>
    </row>
    <row r="1652" spans="2:13">
      <c r="B1652" s="70" t="s">
        <v>1679</v>
      </c>
      <c r="C1652" s="95" t="s">
        <v>754</v>
      </c>
      <c r="D1652" s="101">
        <v>80</v>
      </c>
      <c r="E1652" s="219" t="s">
        <v>1679</v>
      </c>
      <c r="F1652" s="95" t="s">
        <v>1724</v>
      </c>
      <c r="G1652" s="101">
        <v>0</v>
      </c>
      <c r="H1652" s="220"/>
      <c r="I1652" s="220"/>
      <c r="J1652" s="220"/>
      <c r="K1652" s="220"/>
      <c r="L1652" s="220"/>
      <c r="M1652" s="74"/>
    </row>
    <row r="1653" spans="2:13">
      <c r="B1653" s="70" t="s">
        <v>1695</v>
      </c>
      <c r="C1653" s="95" t="s">
        <v>965</v>
      </c>
      <c r="D1653" s="101">
        <v>80</v>
      </c>
      <c r="E1653" s="219" t="s">
        <v>1695</v>
      </c>
      <c r="F1653" s="95" t="s">
        <v>1724</v>
      </c>
      <c r="G1653" s="101">
        <v>0</v>
      </c>
      <c r="H1653" s="220"/>
      <c r="I1653" s="220"/>
      <c r="J1653" s="220"/>
      <c r="K1653" s="220"/>
      <c r="L1653" s="220"/>
      <c r="M1653" s="74"/>
    </row>
    <row r="1654" spans="2:13" ht="15.75" thickBot="1">
      <c r="B1654" s="111" t="s">
        <v>1731</v>
      </c>
      <c r="C1654" s="102"/>
      <c r="D1654" s="117">
        <v>81</v>
      </c>
      <c r="E1654" s="112" t="s">
        <v>1732</v>
      </c>
      <c r="F1654" s="102"/>
      <c r="G1654" s="117">
        <v>64</v>
      </c>
      <c r="H1654" s="92"/>
      <c r="I1654" s="92"/>
      <c r="J1654" s="92"/>
      <c r="K1654" s="92"/>
      <c r="L1654" s="92"/>
      <c r="M1654" s="93"/>
    </row>
    <row r="1655" spans="2:13" ht="15.75" thickTop="1">
      <c r="B1655" s="165"/>
      <c r="C1655" s="166"/>
      <c r="D1655" s="166"/>
      <c r="E1655" s="165"/>
      <c r="F1655" s="166"/>
      <c r="G1655" s="166"/>
      <c r="H1655" s="165"/>
      <c r="I1655" s="165"/>
      <c r="J1655" s="165"/>
      <c r="K1655" s="165"/>
      <c r="L1655" s="165"/>
      <c r="M1655" s="165"/>
    </row>
    <row r="1656" spans="2:13">
      <c r="B1656" s="165"/>
      <c r="C1656" s="166"/>
      <c r="D1656" s="166"/>
      <c r="E1656" s="165"/>
      <c r="F1656" s="166"/>
      <c r="G1656" s="166"/>
      <c r="H1656" s="165"/>
      <c r="I1656" s="165"/>
      <c r="J1656" s="165"/>
      <c r="K1656" s="165"/>
      <c r="L1656" s="165"/>
      <c r="M1656" s="165"/>
    </row>
    <row r="1657" spans="2:13" ht="15.75" thickBot="1">
      <c r="B1657" s="165"/>
      <c r="C1657" s="166"/>
      <c r="D1657" s="166"/>
      <c r="E1657" s="165"/>
      <c r="F1657" s="166"/>
      <c r="G1657" s="166"/>
      <c r="H1657" s="165"/>
      <c r="I1657" s="165"/>
      <c r="J1657" s="165"/>
      <c r="K1657" s="165"/>
      <c r="L1657" s="165"/>
      <c r="M1657" s="165"/>
    </row>
    <row r="1658" spans="2:13" ht="16.5" thickTop="1" thickBot="1">
      <c r="B1658" s="457" t="s">
        <v>1896</v>
      </c>
      <c r="C1658" s="458"/>
      <c r="D1658" s="459" t="s">
        <v>1660</v>
      </c>
      <c r="E1658" s="460"/>
      <c r="F1658" s="460"/>
      <c r="G1658" s="460"/>
      <c r="H1658" s="460"/>
      <c r="I1658" s="461"/>
      <c r="J1658" s="259"/>
      <c r="K1658" s="68"/>
      <c r="L1658" s="68"/>
      <c r="M1658" s="69"/>
    </row>
    <row r="1659" spans="2:13" ht="15.75" thickTop="1">
      <c r="B1659" s="75" t="s">
        <v>1669</v>
      </c>
      <c r="C1659" s="356">
        <v>8</v>
      </c>
      <c r="D1659" s="355" t="s">
        <v>1654</v>
      </c>
      <c r="E1659" s="356" t="s">
        <v>1655</v>
      </c>
      <c r="F1659" s="356" t="s">
        <v>1656</v>
      </c>
      <c r="G1659" s="356" t="s">
        <v>1658</v>
      </c>
      <c r="H1659" s="356" t="s">
        <v>1657</v>
      </c>
      <c r="I1659" s="357" t="s">
        <v>1659</v>
      </c>
      <c r="J1659" s="193"/>
      <c r="K1659" s="359"/>
      <c r="L1659" s="359"/>
      <c r="M1659" s="74"/>
    </row>
    <row r="1660" spans="2:13">
      <c r="B1660" s="75" t="s">
        <v>1762</v>
      </c>
      <c r="C1660" s="95" t="s">
        <v>1767</v>
      </c>
      <c r="D1660" s="96">
        <v>50</v>
      </c>
      <c r="E1660" s="97">
        <v>120</v>
      </c>
      <c r="F1660" s="97">
        <v>53</v>
      </c>
      <c r="G1660" s="97">
        <v>35</v>
      </c>
      <c r="H1660" s="97">
        <v>110</v>
      </c>
      <c r="I1660" s="98">
        <v>87</v>
      </c>
      <c r="J1660" s="193"/>
      <c r="K1660" s="359"/>
      <c r="L1660" s="359"/>
      <c r="M1660" s="74"/>
    </row>
    <row r="1661" spans="2:13">
      <c r="B1661" s="75" t="s">
        <v>1667</v>
      </c>
      <c r="C1661" s="95" t="s">
        <v>4</v>
      </c>
      <c r="D1661" s="462" t="s">
        <v>1671</v>
      </c>
      <c r="E1661" s="463"/>
      <c r="F1661" s="463"/>
      <c r="G1661" s="463"/>
      <c r="H1661" s="463"/>
      <c r="I1661" s="464"/>
      <c r="J1661" s="193"/>
      <c r="K1661" s="359"/>
      <c r="L1661" s="359"/>
      <c r="M1661" s="74"/>
    </row>
    <row r="1662" spans="2:13">
      <c r="B1662" s="75" t="s">
        <v>1668</v>
      </c>
      <c r="C1662" s="95" t="s">
        <v>1725</v>
      </c>
      <c r="D1662" s="465" t="s">
        <v>1663</v>
      </c>
      <c r="E1662" s="466"/>
      <c r="F1662" s="466"/>
      <c r="G1662" s="466" t="s">
        <v>1664</v>
      </c>
      <c r="H1662" s="466"/>
      <c r="I1662" s="467"/>
      <c r="J1662" s="193"/>
      <c r="K1662" s="359"/>
      <c r="L1662" s="359"/>
      <c r="M1662" s="74"/>
    </row>
    <row r="1663" spans="2:13">
      <c r="B1663" s="75" t="s">
        <v>1672</v>
      </c>
      <c r="C1663" s="95" t="s">
        <v>1503</v>
      </c>
      <c r="D1663" s="72" t="s">
        <v>1665</v>
      </c>
      <c r="E1663" s="359" t="s">
        <v>871</v>
      </c>
      <c r="F1663" s="359"/>
      <c r="G1663" s="73" t="s">
        <v>1665</v>
      </c>
      <c r="H1663" s="359" t="s">
        <v>1725</v>
      </c>
      <c r="I1663" s="79"/>
      <c r="J1663" s="193"/>
      <c r="K1663" s="359"/>
      <c r="L1663" s="359"/>
      <c r="M1663" s="74"/>
    </row>
    <row r="1664" spans="2:13">
      <c r="B1664" s="75" t="s">
        <v>1661</v>
      </c>
      <c r="C1664" s="95">
        <v>338.82</v>
      </c>
      <c r="D1664" s="80" t="s">
        <v>1666</v>
      </c>
      <c r="E1664" s="99">
        <v>150</v>
      </c>
      <c r="F1664" s="77"/>
      <c r="G1664" s="81" t="s">
        <v>1666</v>
      </c>
      <c r="H1664" s="99" t="s">
        <v>1725</v>
      </c>
      <c r="I1664" s="78"/>
      <c r="J1664" s="193"/>
      <c r="K1664" s="359"/>
      <c r="L1664" s="359"/>
      <c r="M1664" s="74"/>
    </row>
    <row r="1665" spans="2:13">
      <c r="B1665" s="75" t="s">
        <v>1662</v>
      </c>
      <c r="C1665" s="95">
        <v>141.83000000000001</v>
      </c>
      <c r="D1665" s="462" t="s">
        <v>1670</v>
      </c>
      <c r="E1665" s="463"/>
      <c r="F1665" s="463"/>
      <c r="G1665" s="463"/>
      <c r="H1665" s="463"/>
      <c r="I1665" s="464"/>
      <c r="J1665" s="193"/>
      <c r="K1665" s="359"/>
      <c r="L1665" s="359"/>
      <c r="M1665" s="74"/>
    </row>
    <row r="1666" spans="2:13">
      <c r="B1666" s="75" t="s">
        <v>1730</v>
      </c>
      <c r="C1666" s="95">
        <v>276.17</v>
      </c>
      <c r="D1666" s="465" t="s">
        <v>1663</v>
      </c>
      <c r="E1666" s="466"/>
      <c r="F1666" s="466"/>
      <c r="G1666" s="466" t="s">
        <v>1664</v>
      </c>
      <c r="H1666" s="466"/>
      <c r="I1666" s="467"/>
      <c r="J1666" s="193"/>
      <c r="K1666" s="359"/>
      <c r="L1666" s="359"/>
      <c r="M1666" s="74"/>
    </row>
    <row r="1667" spans="2:13">
      <c r="B1667" s="75" t="s">
        <v>1715</v>
      </c>
      <c r="C1667" s="95">
        <v>0.77</v>
      </c>
      <c r="D1667" s="72" t="s">
        <v>1665</v>
      </c>
      <c r="E1667" s="359" t="s">
        <v>868</v>
      </c>
      <c r="F1667" s="359"/>
      <c r="G1667" s="73" t="s">
        <v>1665</v>
      </c>
      <c r="H1667" s="359" t="s">
        <v>1725</v>
      </c>
      <c r="I1667" s="79"/>
      <c r="J1667" s="193"/>
      <c r="K1667" s="359"/>
      <c r="L1667" s="359"/>
      <c r="M1667" s="74"/>
    </row>
    <row r="1668" spans="2:13">
      <c r="B1668" s="75" t="s">
        <v>1716</v>
      </c>
      <c r="C1668" s="95">
        <v>1.34</v>
      </c>
      <c r="D1668" s="72" t="s">
        <v>1666</v>
      </c>
      <c r="E1668" s="99">
        <v>84</v>
      </c>
      <c r="F1668" s="77"/>
      <c r="G1668" s="81" t="s">
        <v>1666</v>
      </c>
      <c r="H1668" s="100" t="s">
        <v>1725</v>
      </c>
      <c r="I1668" s="79"/>
      <c r="J1668" s="193"/>
      <c r="K1668" s="359"/>
      <c r="L1668" s="359"/>
      <c r="M1668" s="74"/>
    </row>
    <row r="1669" spans="2:13">
      <c r="B1669" s="468" t="s">
        <v>1673</v>
      </c>
      <c r="C1669" s="463"/>
      <c r="D1669" s="464"/>
      <c r="E1669" s="462" t="s">
        <v>1674</v>
      </c>
      <c r="F1669" s="463"/>
      <c r="G1669" s="464"/>
      <c r="H1669" s="462" t="s">
        <v>1675</v>
      </c>
      <c r="I1669" s="463"/>
      <c r="J1669" s="464"/>
      <c r="K1669" s="462" t="s">
        <v>1703</v>
      </c>
      <c r="L1669" s="463"/>
      <c r="M1669" s="469"/>
    </row>
    <row r="1670" spans="2:13">
      <c r="B1670" s="82" t="s">
        <v>1676</v>
      </c>
      <c r="C1670" s="356" t="s">
        <v>1677</v>
      </c>
      <c r="D1670" s="357" t="s">
        <v>1678</v>
      </c>
      <c r="E1670" s="355" t="s">
        <v>1676</v>
      </c>
      <c r="F1670" s="356" t="s">
        <v>1677</v>
      </c>
      <c r="G1670" s="357" t="s">
        <v>1678</v>
      </c>
      <c r="H1670" s="355" t="s">
        <v>1696</v>
      </c>
      <c r="I1670" s="356" t="s">
        <v>1733</v>
      </c>
      <c r="J1670" s="357" t="s">
        <v>1734</v>
      </c>
      <c r="K1670" s="355" t="s">
        <v>1704</v>
      </c>
      <c r="L1670" s="356"/>
      <c r="M1670" s="86" t="s">
        <v>1705</v>
      </c>
    </row>
    <row r="1671" spans="2:13">
      <c r="B1671" s="70" t="s">
        <v>1680</v>
      </c>
      <c r="C1671" s="95" t="s">
        <v>1146</v>
      </c>
      <c r="D1671" s="101">
        <v>102</v>
      </c>
      <c r="E1671" s="358" t="s">
        <v>1680</v>
      </c>
      <c r="F1671" s="95" t="s">
        <v>1282</v>
      </c>
      <c r="G1671" s="101">
        <v>60</v>
      </c>
      <c r="H1671" s="358" t="s">
        <v>1697</v>
      </c>
      <c r="I1671" s="95">
        <v>0</v>
      </c>
      <c r="J1671" s="101">
        <v>10</v>
      </c>
      <c r="K1671" s="358" t="s">
        <v>1706</v>
      </c>
      <c r="L1671" s="359"/>
      <c r="M1671" s="116">
        <v>0</v>
      </c>
    </row>
    <row r="1672" spans="2:13">
      <c r="B1672" s="70" t="s">
        <v>1681</v>
      </c>
      <c r="C1672" s="95" t="s">
        <v>682</v>
      </c>
      <c r="D1672" s="101">
        <v>77</v>
      </c>
      <c r="E1672" s="358" t="s">
        <v>1681</v>
      </c>
      <c r="F1672" s="95" t="s">
        <v>1724</v>
      </c>
      <c r="G1672" s="101">
        <v>0</v>
      </c>
      <c r="H1672" s="358" t="s">
        <v>1698</v>
      </c>
      <c r="I1672" s="95">
        <v>90</v>
      </c>
      <c r="J1672" s="101">
        <v>0</v>
      </c>
      <c r="K1672" s="358" t="s">
        <v>1737</v>
      </c>
      <c r="L1672" s="359"/>
      <c r="M1672" s="116">
        <v>0</v>
      </c>
    </row>
    <row r="1673" spans="2:13">
      <c r="B1673" s="70" t="s">
        <v>1682</v>
      </c>
      <c r="C1673" s="95" t="s">
        <v>1724</v>
      </c>
      <c r="D1673" s="101">
        <v>0</v>
      </c>
      <c r="E1673" s="358" t="s">
        <v>1682</v>
      </c>
      <c r="F1673" s="95" t="s">
        <v>1724</v>
      </c>
      <c r="G1673" s="101">
        <v>0</v>
      </c>
      <c r="H1673" s="358" t="s">
        <v>1699</v>
      </c>
      <c r="I1673" s="95">
        <v>100</v>
      </c>
      <c r="J1673" s="101">
        <v>0</v>
      </c>
      <c r="K1673" s="76" t="s">
        <v>1708</v>
      </c>
      <c r="L1673" s="77"/>
      <c r="M1673" s="110">
        <v>0</v>
      </c>
    </row>
    <row r="1674" spans="2:13">
      <c r="B1674" s="70" t="s">
        <v>1683</v>
      </c>
      <c r="C1674" s="95" t="s">
        <v>1724</v>
      </c>
      <c r="D1674" s="101">
        <v>0</v>
      </c>
      <c r="E1674" s="358" t="s">
        <v>1683</v>
      </c>
      <c r="F1674" s="95" t="s">
        <v>1724</v>
      </c>
      <c r="G1674" s="101">
        <v>0</v>
      </c>
      <c r="H1674" s="358" t="s">
        <v>1700</v>
      </c>
      <c r="I1674" s="95">
        <v>0</v>
      </c>
      <c r="J1674" s="101">
        <v>0</v>
      </c>
      <c r="K1674" s="462" t="s">
        <v>1709</v>
      </c>
      <c r="L1674" s="463"/>
      <c r="M1674" s="469"/>
    </row>
    <row r="1675" spans="2:13">
      <c r="B1675" s="70" t="s">
        <v>1684</v>
      </c>
      <c r="C1675" s="95" t="s">
        <v>1724</v>
      </c>
      <c r="D1675" s="101">
        <v>0</v>
      </c>
      <c r="E1675" s="358" t="s">
        <v>1684</v>
      </c>
      <c r="F1675" s="95" t="s">
        <v>1724</v>
      </c>
      <c r="G1675" s="101">
        <v>0</v>
      </c>
      <c r="H1675" s="359" t="s">
        <v>1726</v>
      </c>
      <c r="I1675" s="95">
        <v>50</v>
      </c>
      <c r="J1675" s="101">
        <v>0</v>
      </c>
      <c r="K1675" s="470" t="s">
        <v>1710</v>
      </c>
      <c r="L1675" s="471"/>
      <c r="M1675" s="116">
        <v>0</v>
      </c>
    </row>
    <row r="1676" spans="2:13">
      <c r="B1676" s="70" t="s">
        <v>1685</v>
      </c>
      <c r="C1676" s="95" t="s">
        <v>1724</v>
      </c>
      <c r="D1676" s="101">
        <v>0</v>
      </c>
      <c r="E1676" s="358" t="s">
        <v>1685</v>
      </c>
      <c r="F1676" s="95" t="s">
        <v>1724</v>
      </c>
      <c r="G1676" s="101">
        <v>0</v>
      </c>
      <c r="H1676" s="358" t="s">
        <v>1701</v>
      </c>
      <c r="I1676" s="95">
        <v>0</v>
      </c>
      <c r="J1676" s="101">
        <v>30</v>
      </c>
      <c r="K1676" s="470" t="s">
        <v>1711</v>
      </c>
      <c r="L1676" s="471"/>
      <c r="M1676" s="116">
        <v>0</v>
      </c>
    </row>
    <row r="1677" spans="2:13">
      <c r="B1677" s="70" t="s">
        <v>1686</v>
      </c>
      <c r="C1677" s="95" t="s">
        <v>1725</v>
      </c>
      <c r="D1677" s="101" t="s">
        <v>1725</v>
      </c>
      <c r="E1677" s="358" t="s">
        <v>1686</v>
      </c>
      <c r="F1677" s="95" t="s">
        <v>1725</v>
      </c>
      <c r="G1677" s="101" t="s">
        <v>1725</v>
      </c>
      <c r="H1677" s="358" t="s">
        <v>1687</v>
      </c>
      <c r="I1677" s="95">
        <v>85</v>
      </c>
      <c r="J1677" s="101">
        <v>30</v>
      </c>
      <c r="K1677" s="470" t="s">
        <v>1712</v>
      </c>
      <c r="L1677" s="471"/>
      <c r="M1677" s="116">
        <v>0</v>
      </c>
    </row>
    <row r="1678" spans="2:13">
      <c r="B1678" s="70" t="s">
        <v>1687</v>
      </c>
      <c r="C1678" s="95" t="s">
        <v>1097</v>
      </c>
      <c r="D1678" s="101">
        <v>80</v>
      </c>
      <c r="E1678" s="358" t="s">
        <v>1687</v>
      </c>
      <c r="F1678" s="95" t="s">
        <v>1724</v>
      </c>
      <c r="G1678" s="101">
        <v>0</v>
      </c>
      <c r="H1678" s="358" t="s">
        <v>1702</v>
      </c>
      <c r="I1678" s="109">
        <v>0</v>
      </c>
      <c r="J1678" s="115">
        <v>0</v>
      </c>
      <c r="K1678" s="96"/>
      <c r="L1678" s="109"/>
      <c r="M1678" s="110"/>
    </row>
    <row r="1679" spans="2:13">
      <c r="B1679" s="70" t="s">
        <v>1688</v>
      </c>
      <c r="C1679" s="103" t="s">
        <v>813</v>
      </c>
      <c r="D1679" s="101">
        <v>100</v>
      </c>
      <c r="E1679" s="358" t="s">
        <v>1688</v>
      </c>
      <c r="F1679" s="95" t="s">
        <v>1724</v>
      </c>
      <c r="G1679" s="101">
        <v>0</v>
      </c>
      <c r="H1679" s="472" t="s">
        <v>1714</v>
      </c>
      <c r="I1679" s="473"/>
      <c r="J1679" s="90" t="s">
        <v>1713</v>
      </c>
      <c r="K1679" s="106">
        <v>10</v>
      </c>
      <c r="L1679" s="91" t="s">
        <v>1707</v>
      </c>
      <c r="M1679" s="107">
        <v>85</v>
      </c>
    </row>
    <row r="1680" spans="2:13">
      <c r="B1680" s="70" t="s">
        <v>1689</v>
      </c>
      <c r="C1680" s="95" t="s">
        <v>695</v>
      </c>
      <c r="D1680" s="101">
        <v>36</v>
      </c>
      <c r="E1680" s="358" t="s">
        <v>1689</v>
      </c>
      <c r="F1680" s="95" t="s">
        <v>1724</v>
      </c>
      <c r="G1680" s="101">
        <v>0</v>
      </c>
      <c r="H1680" s="359"/>
      <c r="I1680" s="359"/>
      <c r="J1680" s="359"/>
      <c r="K1680" s="359"/>
      <c r="L1680" s="359"/>
      <c r="M1680" s="74"/>
    </row>
    <row r="1681" spans="2:13">
      <c r="B1681" s="70" t="s">
        <v>1690</v>
      </c>
      <c r="C1681" s="95" t="s">
        <v>1724</v>
      </c>
      <c r="D1681" s="101">
        <v>0</v>
      </c>
      <c r="E1681" s="358" t="s">
        <v>1690</v>
      </c>
      <c r="F1681" s="95" t="s">
        <v>1724</v>
      </c>
      <c r="G1681" s="101">
        <v>0</v>
      </c>
      <c r="H1681" s="359"/>
      <c r="I1681" s="359"/>
      <c r="J1681" s="359"/>
      <c r="K1681" s="359"/>
      <c r="L1681" s="359"/>
      <c r="M1681" s="74"/>
    </row>
    <row r="1682" spans="2:13">
      <c r="B1682" s="70" t="s">
        <v>1691</v>
      </c>
      <c r="C1682" s="95" t="s">
        <v>1724</v>
      </c>
      <c r="D1682" s="101">
        <v>0</v>
      </c>
      <c r="E1682" s="358" t="s">
        <v>1691</v>
      </c>
      <c r="F1682" s="95" t="s">
        <v>1724</v>
      </c>
      <c r="G1682" s="101">
        <v>0</v>
      </c>
      <c r="H1682" s="359"/>
      <c r="I1682" s="359"/>
      <c r="J1682" s="95" t="s">
        <v>1725</v>
      </c>
      <c r="K1682" s="359"/>
      <c r="L1682" s="359"/>
      <c r="M1682" s="74"/>
    </row>
    <row r="1683" spans="2:13">
      <c r="B1683" s="70" t="s">
        <v>1692</v>
      </c>
      <c r="C1683" s="103" t="s">
        <v>1254</v>
      </c>
      <c r="D1683" s="101">
        <v>80</v>
      </c>
      <c r="E1683" s="358" t="s">
        <v>1692</v>
      </c>
      <c r="F1683" s="95" t="s">
        <v>1724</v>
      </c>
      <c r="G1683" s="101">
        <v>0</v>
      </c>
      <c r="H1683" s="359"/>
      <c r="I1683" s="359"/>
      <c r="J1683" s="359"/>
      <c r="K1683" s="359"/>
      <c r="L1683" s="359"/>
      <c r="M1683" s="74"/>
    </row>
    <row r="1684" spans="2:13">
      <c r="B1684" s="70" t="s">
        <v>1693</v>
      </c>
      <c r="C1684" s="95" t="s">
        <v>1724</v>
      </c>
      <c r="D1684" s="101">
        <v>0</v>
      </c>
      <c r="E1684" s="358" t="s">
        <v>1693</v>
      </c>
      <c r="F1684" s="95" t="s">
        <v>1724</v>
      </c>
      <c r="G1684" s="101">
        <v>0</v>
      </c>
      <c r="H1684" s="95" t="s">
        <v>1718</v>
      </c>
      <c r="I1684" s="359"/>
      <c r="J1684" s="94" t="s">
        <v>1719</v>
      </c>
      <c r="K1684" s="359"/>
      <c r="L1684" s="94" t="s">
        <v>1720</v>
      </c>
      <c r="M1684" s="74"/>
    </row>
    <row r="1685" spans="2:13">
      <c r="B1685" s="70" t="s">
        <v>1694</v>
      </c>
      <c r="C1685" s="95" t="s">
        <v>1724</v>
      </c>
      <c r="D1685" s="101">
        <v>0</v>
      </c>
      <c r="E1685" s="358" t="s">
        <v>1694</v>
      </c>
      <c r="F1685" s="95" t="s">
        <v>1724</v>
      </c>
      <c r="G1685" s="101">
        <v>0</v>
      </c>
      <c r="H1685" s="359"/>
      <c r="I1685" s="359"/>
      <c r="J1685" s="359"/>
      <c r="K1685" s="359"/>
      <c r="L1685" s="359"/>
      <c r="M1685" s="74"/>
    </row>
    <row r="1686" spans="2:13">
      <c r="B1686" s="70" t="s">
        <v>1679</v>
      </c>
      <c r="C1686" s="105" t="s">
        <v>1264</v>
      </c>
      <c r="D1686" s="101">
        <v>110</v>
      </c>
      <c r="E1686" s="358" t="s">
        <v>1679</v>
      </c>
      <c r="F1686" s="95" t="s">
        <v>1724</v>
      </c>
      <c r="G1686" s="101">
        <v>0</v>
      </c>
      <c r="H1686" s="359"/>
      <c r="I1686" s="359"/>
      <c r="J1686" s="95" t="s">
        <v>1725</v>
      </c>
      <c r="K1686" s="359"/>
      <c r="L1686" s="359"/>
      <c r="M1686" s="74"/>
    </row>
    <row r="1687" spans="2:13">
      <c r="B1687" s="70" t="s">
        <v>1695</v>
      </c>
      <c r="C1687" s="105" t="s">
        <v>711</v>
      </c>
      <c r="D1687" s="101">
        <v>70</v>
      </c>
      <c r="E1687" s="358" t="s">
        <v>1695</v>
      </c>
      <c r="F1687" s="95" t="s">
        <v>1724</v>
      </c>
      <c r="G1687" s="101">
        <v>0</v>
      </c>
      <c r="H1687" s="359"/>
      <c r="I1687" s="359"/>
      <c r="J1687" s="359"/>
      <c r="K1687" s="359"/>
      <c r="L1687" s="359"/>
      <c r="M1687" s="74"/>
    </row>
    <row r="1688" spans="2:13" ht="15.75" thickBot="1">
      <c r="B1688" s="111" t="s">
        <v>1731</v>
      </c>
      <c r="C1688" s="102"/>
      <c r="D1688" s="117">
        <v>82</v>
      </c>
      <c r="E1688" s="112" t="s">
        <v>1732</v>
      </c>
      <c r="F1688" s="102"/>
      <c r="G1688" s="117">
        <v>60</v>
      </c>
      <c r="H1688" s="92"/>
      <c r="I1688" s="92"/>
      <c r="J1688" s="92"/>
      <c r="K1688" s="92"/>
      <c r="L1688" s="92"/>
      <c r="M1688" s="93"/>
    </row>
    <row r="1689" spans="2:13" ht="16.5" thickTop="1" thickBot="1">
      <c r="B1689" s="165"/>
      <c r="C1689" s="166"/>
      <c r="D1689" s="166"/>
      <c r="E1689" s="165"/>
      <c r="F1689" s="166"/>
      <c r="G1689" s="166"/>
      <c r="H1689" s="165"/>
      <c r="I1689" s="165"/>
      <c r="J1689" s="165"/>
      <c r="K1689" s="165"/>
      <c r="L1689" s="165"/>
      <c r="M1689" s="165"/>
    </row>
    <row r="1690" spans="2:13" ht="16.5" thickTop="1" thickBot="1">
      <c r="B1690" s="457" t="s">
        <v>1897</v>
      </c>
      <c r="C1690" s="458"/>
      <c r="D1690" s="459" t="s">
        <v>1660</v>
      </c>
      <c r="E1690" s="460"/>
      <c r="F1690" s="460"/>
      <c r="G1690" s="460"/>
      <c r="H1690" s="460"/>
      <c r="I1690" s="461"/>
      <c r="J1690" s="259"/>
      <c r="K1690" s="68"/>
      <c r="L1690" s="68"/>
      <c r="M1690" s="69"/>
    </row>
    <row r="1691" spans="2:13" ht="15.75" thickTop="1">
      <c r="B1691" s="75" t="s">
        <v>1669</v>
      </c>
      <c r="C1691" s="356">
        <v>6</v>
      </c>
      <c r="D1691" s="355" t="s">
        <v>1654</v>
      </c>
      <c r="E1691" s="356" t="s">
        <v>1655</v>
      </c>
      <c r="F1691" s="356" t="s">
        <v>1656</v>
      </c>
      <c r="G1691" s="356" t="s">
        <v>1658</v>
      </c>
      <c r="H1691" s="356" t="s">
        <v>1657</v>
      </c>
      <c r="I1691" s="357" t="s">
        <v>1659</v>
      </c>
      <c r="J1691" s="193"/>
      <c r="K1691" s="359"/>
      <c r="L1691" s="359"/>
      <c r="M1691" s="74"/>
    </row>
    <row r="1692" spans="2:13">
      <c r="B1692" s="75" t="s">
        <v>1762</v>
      </c>
      <c r="C1692" s="95" t="s">
        <v>1767</v>
      </c>
      <c r="D1692" s="96">
        <v>50</v>
      </c>
      <c r="E1692" s="97">
        <v>95</v>
      </c>
      <c r="F1692" s="97">
        <v>95</v>
      </c>
      <c r="G1692" s="97">
        <v>35</v>
      </c>
      <c r="H1692" s="97">
        <v>110</v>
      </c>
      <c r="I1692" s="98">
        <v>70</v>
      </c>
      <c r="J1692" s="193"/>
      <c r="K1692" s="359"/>
      <c r="L1692" s="359"/>
      <c r="M1692" s="74"/>
    </row>
    <row r="1693" spans="2:13">
      <c r="B1693" s="75" t="s">
        <v>1667</v>
      </c>
      <c r="C1693" s="95" t="s">
        <v>4</v>
      </c>
      <c r="D1693" s="462" t="s">
        <v>1671</v>
      </c>
      <c r="E1693" s="463"/>
      <c r="F1693" s="463"/>
      <c r="G1693" s="463"/>
      <c r="H1693" s="463"/>
      <c r="I1693" s="464"/>
      <c r="J1693" s="193"/>
      <c r="K1693" s="359"/>
      <c r="L1693" s="359"/>
      <c r="M1693" s="74"/>
    </row>
    <row r="1694" spans="2:13">
      <c r="B1694" s="75" t="s">
        <v>1668</v>
      </c>
      <c r="C1694" s="95" t="s">
        <v>1725</v>
      </c>
      <c r="D1694" s="465" t="s">
        <v>1663</v>
      </c>
      <c r="E1694" s="466"/>
      <c r="F1694" s="466"/>
      <c r="G1694" s="466" t="s">
        <v>1664</v>
      </c>
      <c r="H1694" s="466"/>
      <c r="I1694" s="467"/>
      <c r="J1694" s="193"/>
      <c r="K1694" s="359"/>
      <c r="L1694" s="359"/>
      <c r="M1694" s="74"/>
    </row>
    <row r="1695" spans="2:13">
      <c r="B1695" s="75" t="s">
        <v>1672</v>
      </c>
      <c r="C1695" s="104" t="s">
        <v>1489</v>
      </c>
      <c r="D1695" s="72" t="s">
        <v>1665</v>
      </c>
      <c r="E1695" s="359" t="s">
        <v>728</v>
      </c>
      <c r="F1695" s="359"/>
      <c r="G1695" s="73" t="s">
        <v>1665</v>
      </c>
      <c r="H1695" s="359" t="s">
        <v>1725</v>
      </c>
      <c r="I1695" s="79"/>
      <c r="J1695" s="193"/>
      <c r="K1695" s="359"/>
      <c r="L1695" s="359"/>
      <c r="M1695" s="74"/>
    </row>
    <row r="1696" spans="2:13">
      <c r="B1696" s="75" t="s">
        <v>1661</v>
      </c>
      <c r="C1696" s="95">
        <v>224.64</v>
      </c>
      <c r="D1696" s="80" t="s">
        <v>1666</v>
      </c>
      <c r="E1696" s="99">
        <v>120</v>
      </c>
      <c r="F1696" s="77"/>
      <c r="G1696" s="81" t="s">
        <v>1666</v>
      </c>
      <c r="H1696" s="99" t="s">
        <v>1725</v>
      </c>
      <c r="I1696" s="78"/>
      <c r="J1696" s="193"/>
      <c r="K1696" s="359"/>
      <c r="L1696" s="359"/>
      <c r="M1696" s="74"/>
    </row>
    <row r="1697" spans="2:13">
      <c r="B1697" s="75" t="s">
        <v>1662</v>
      </c>
      <c r="C1697" s="95">
        <v>214.04</v>
      </c>
      <c r="D1697" s="462" t="s">
        <v>1670</v>
      </c>
      <c r="E1697" s="463"/>
      <c r="F1697" s="463"/>
      <c r="G1697" s="463"/>
      <c r="H1697" s="463"/>
      <c r="I1697" s="464"/>
      <c r="J1697" s="193"/>
      <c r="K1697" s="359"/>
      <c r="L1697" s="359"/>
      <c r="M1697" s="74"/>
    </row>
    <row r="1698" spans="2:13">
      <c r="B1698" s="75" t="s">
        <v>1730</v>
      </c>
      <c r="C1698" s="95">
        <v>128.71</v>
      </c>
      <c r="D1698" s="465" t="s">
        <v>1663</v>
      </c>
      <c r="E1698" s="466"/>
      <c r="F1698" s="466"/>
      <c r="G1698" s="466" t="s">
        <v>1664</v>
      </c>
      <c r="H1698" s="466"/>
      <c r="I1698" s="467"/>
      <c r="J1698" s="193"/>
      <c r="K1698" s="359"/>
      <c r="L1698" s="359"/>
      <c r="M1698" s="74"/>
    </row>
    <row r="1699" spans="2:13">
      <c r="B1699" s="75" t="s">
        <v>1715</v>
      </c>
      <c r="C1699" s="95">
        <v>0.77</v>
      </c>
      <c r="D1699" s="72" t="s">
        <v>1665</v>
      </c>
      <c r="E1699" s="359" t="s">
        <v>1339</v>
      </c>
      <c r="F1699" s="359"/>
      <c r="G1699" s="73" t="s">
        <v>1665</v>
      </c>
      <c r="H1699" s="359" t="s">
        <v>1725</v>
      </c>
      <c r="I1699" s="79"/>
      <c r="J1699" s="193"/>
      <c r="K1699" s="359"/>
      <c r="L1699" s="359"/>
      <c r="M1699" s="74"/>
    </row>
    <row r="1700" spans="2:13">
      <c r="B1700" s="75" t="s">
        <v>1716</v>
      </c>
      <c r="C1700" s="95">
        <v>1.08</v>
      </c>
      <c r="D1700" s="72" t="s">
        <v>1666</v>
      </c>
      <c r="E1700" s="99">
        <v>70</v>
      </c>
      <c r="F1700" s="77"/>
      <c r="G1700" s="81" t="s">
        <v>1666</v>
      </c>
      <c r="H1700" s="100" t="s">
        <v>1725</v>
      </c>
      <c r="I1700" s="79"/>
      <c r="J1700" s="193"/>
      <c r="K1700" s="359"/>
      <c r="L1700" s="359"/>
      <c r="M1700" s="74"/>
    </row>
    <row r="1701" spans="2:13">
      <c r="B1701" s="468" t="s">
        <v>1673</v>
      </c>
      <c r="C1701" s="463"/>
      <c r="D1701" s="464"/>
      <c r="E1701" s="462" t="s">
        <v>1674</v>
      </c>
      <c r="F1701" s="463"/>
      <c r="G1701" s="464"/>
      <c r="H1701" s="462" t="s">
        <v>1675</v>
      </c>
      <c r="I1701" s="463"/>
      <c r="J1701" s="464"/>
      <c r="K1701" s="462" t="s">
        <v>1703</v>
      </c>
      <c r="L1701" s="463"/>
      <c r="M1701" s="469"/>
    </row>
    <row r="1702" spans="2:13">
      <c r="B1702" s="82" t="s">
        <v>1676</v>
      </c>
      <c r="C1702" s="356" t="s">
        <v>1677</v>
      </c>
      <c r="D1702" s="357" t="s">
        <v>1678</v>
      </c>
      <c r="E1702" s="355" t="s">
        <v>1676</v>
      </c>
      <c r="F1702" s="356" t="s">
        <v>1677</v>
      </c>
      <c r="G1702" s="357" t="s">
        <v>1678</v>
      </c>
      <c r="H1702" s="355" t="s">
        <v>1696</v>
      </c>
      <c r="I1702" s="356" t="s">
        <v>1733</v>
      </c>
      <c r="J1702" s="357" t="s">
        <v>1734</v>
      </c>
      <c r="K1702" s="355" t="s">
        <v>1704</v>
      </c>
      <c r="L1702" s="356"/>
      <c r="M1702" s="86" t="s">
        <v>1705</v>
      </c>
    </row>
    <row r="1703" spans="2:13">
      <c r="B1703" s="70" t="s">
        <v>1680</v>
      </c>
      <c r="C1703" s="95" t="s">
        <v>1146</v>
      </c>
      <c r="D1703" s="101">
        <v>102</v>
      </c>
      <c r="E1703" s="358" t="s">
        <v>1680</v>
      </c>
      <c r="F1703" s="95" t="s">
        <v>1282</v>
      </c>
      <c r="G1703" s="101">
        <v>60</v>
      </c>
      <c r="H1703" s="358" t="s">
        <v>1697</v>
      </c>
      <c r="I1703" s="95">
        <v>0</v>
      </c>
      <c r="J1703" s="101">
        <v>0</v>
      </c>
      <c r="K1703" s="358" t="s">
        <v>1706</v>
      </c>
      <c r="L1703" s="359"/>
      <c r="M1703" s="116">
        <v>0</v>
      </c>
    </row>
    <row r="1704" spans="2:13">
      <c r="B1704" s="70" t="s">
        <v>1681</v>
      </c>
      <c r="C1704" s="95" t="s">
        <v>1724</v>
      </c>
      <c r="D1704" s="101">
        <v>0</v>
      </c>
      <c r="E1704" s="358" t="s">
        <v>1681</v>
      </c>
      <c r="F1704" s="95" t="s">
        <v>1724</v>
      </c>
      <c r="G1704" s="101">
        <v>0</v>
      </c>
      <c r="H1704" s="358" t="s">
        <v>1698</v>
      </c>
      <c r="I1704" s="95">
        <v>90</v>
      </c>
      <c r="J1704" s="101">
        <v>0</v>
      </c>
      <c r="K1704" s="358" t="s">
        <v>1737</v>
      </c>
      <c r="L1704" s="359"/>
      <c r="M1704" s="116">
        <v>0</v>
      </c>
    </row>
    <row r="1705" spans="2:13">
      <c r="B1705" s="70" t="s">
        <v>1682</v>
      </c>
      <c r="C1705" s="95" t="s">
        <v>1724</v>
      </c>
      <c r="D1705" s="101">
        <v>0</v>
      </c>
      <c r="E1705" s="358" t="s">
        <v>1682</v>
      </c>
      <c r="F1705" s="95" t="s">
        <v>1724</v>
      </c>
      <c r="G1705" s="101">
        <v>0</v>
      </c>
      <c r="H1705" s="358" t="s">
        <v>1699</v>
      </c>
      <c r="I1705" s="95">
        <v>100</v>
      </c>
      <c r="J1705" s="101">
        <v>20</v>
      </c>
      <c r="K1705" s="76" t="s">
        <v>1708</v>
      </c>
      <c r="L1705" s="77"/>
      <c r="M1705" s="110">
        <v>0</v>
      </c>
    </row>
    <row r="1706" spans="2:13">
      <c r="B1706" s="70" t="s">
        <v>1683</v>
      </c>
      <c r="C1706" s="95" t="s">
        <v>1724</v>
      </c>
      <c r="D1706" s="101">
        <v>0</v>
      </c>
      <c r="E1706" s="358" t="s">
        <v>1683</v>
      </c>
      <c r="F1706" s="95" t="s">
        <v>1724</v>
      </c>
      <c r="G1706" s="101">
        <v>0</v>
      </c>
      <c r="H1706" s="358" t="s">
        <v>1700</v>
      </c>
      <c r="I1706" s="95">
        <v>0</v>
      </c>
      <c r="J1706" s="101">
        <v>0</v>
      </c>
      <c r="K1706" s="462" t="s">
        <v>1709</v>
      </c>
      <c r="L1706" s="463"/>
      <c r="M1706" s="469"/>
    </row>
    <row r="1707" spans="2:13">
      <c r="B1707" s="70" t="s">
        <v>1684</v>
      </c>
      <c r="C1707" s="95" t="s">
        <v>1724</v>
      </c>
      <c r="D1707" s="101">
        <v>0</v>
      </c>
      <c r="E1707" s="358" t="s">
        <v>1684</v>
      </c>
      <c r="F1707" s="95" t="s">
        <v>1724</v>
      </c>
      <c r="G1707" s="101">
        <v>0</v>
      </c>
      <c r="H1707" s="359" t="s">
        <v>1726</v>
      </c>
      <c r="I1707" s="95">
        <v>50</v>
      </c>
      <c r="J1707" s="101">
        <v>0</v>
      </c>
      <c r="K1707" s="470" t="s">
        <v>1710</v>
      </c>
      <c r="L1707" s="471"/>
      <c r="M1707" s="116">
        <v>0</v>
      </c>
    </row>
    <row r="1708" spans="2:13">
      <c r="B1708" s="70" t="s">
        <v>1685</v>
      </c>
      <c r="C1708" s="95" t="s">
        <v>1724</v>
      </c>
      <c r="D1708" s="101">
        <v>0</v>
      </c>
      <c r="E1708" s="358" t="s">
        <v>1685</v>
      </c>
      <c r="F1708" s="95" t="s">
        <v>1724</v>
      </c>
      <c r="G1708" s="101">
        <v>0</v>
      </c>
      <c r="H1708" s="358" t="s">
        <v>1701</v>
      </c>
      <c r="I1708" s="95">
        <v>0</v>
      </c>
      <c r="J1708" s="101">
        <v>0</v>
      </c>
      <c r="K1708" s="470" t="s">
        <v>1711</v>
      </c>
      <c r="L1708" s="471"/>
      <c r="M1708" s="116">
        <v>0</v>
      </c>
    </row>
    <row r="1709" spans="2:13">
      <c r="B1709" s="70" t="s">
        <v>1686</v>
      </c>
      <c r="C1709" s="95" t="s">
        <v>1725</v>
      </c>
      <c r="D1709" s="101" t="s">
        <v>1725</v>
      </c>
      <c r="E1709" s="358" t="s">
        <v>1686</v>
      </c>
      <c r="F1709" s="95" t="s">
        <v>1725</v>
      </c>
      <c r="G1709" s="101" t="s">
        <v>1725</v>
      </c>
      <c r="H1709" s="358" t="s">
        <v>1687</v>
      </c>
      <c r="I1709" s="95">
        <v>85</v>
      </c>
      <c r="J1709" s="101">
        <v>0</v>
      </c>
      <c r="K1709" s="470" t="s">
        <v>1712</v>
      </c>
      <c r="L1709" s="471"/>
      <c r="M1709" s="116">
        <v>0</v>
      </c>
    </row>
    <row r="1710" spans="2:13">
      <c r="B1710" s="70" t="s">
        <v>1687</v>
      </c>
      <c r="C1710" s="95" t="s">
        <v>1724</v>
      </c>
      <c r="D1710" s="101">
        <v>0</v>
      </c>
      <c r="E1710" s="358" t="s">
        <v>1687</v>
      </c>
      <c r="F1710" s="95" t="s">
        <v>1724</v>
      </c>
      <c r="G1710" s="101">
        <v>0</v>
      </c>
      <c r="H1710" s="358" t="s">
        <v>1702</v>
      </c>
      <c r="I1710" s="109">
        <v>0</v>
      </c>
      <c r="J1710" s="115">
        <v>0</v>
      </c>
      <c r="K1710" s="96"/>
      <c r="L1710" s="109"/>
      <c r="M1710" s="110"/>
    </row>
    <row r="1711" spans="2:13">
      <c r="B1711" s="70" t="s">
        <v>1688</v>
      </c>
      <c r="C1711" s="103" t="s">
        <v>813</v>
      </c>
      <c r="D1711" s="101">
        <v>100</v>
      </c>
      <c r="E1711" s="358" t="s">
        <v>1688</v>
      </c>
      <c r="F1711" s="95" t="s">
        <v>1724</v>
      </c>
      <c r="G1711" s="101">
        <v>0</v>
      </c>
      <c r="H1711" s="472" t="s">
        <v>1714</v>
      </c>
      <c r="I1711" s="473"/>
      <c r="J1711" s="90" t="s">
        <v>1713</v>
      </c>
      <c r="K1711" s="106">
        <v>-20</v>
      </c>
      <c r="L1711" s="91" t="s">
        <v>1707</v>
      </c>
      <c r="M1711" s="107">
        <v>130</v>
      </c>
    </row>
    <row r="1712" spans="2:13">
      <c r="B1712" s="70" t="s">
        <v>1689</v>
      </c>
      <c r="C1712" s="95" t="s">
        <v>629</v>
      </c>
      <c r="D1712" s="101">
        <v>60</v>
      </c>
      <c r="E1712" s="358" t="s">
        <v>1689</v>
      </c>
      <c r="F1712" s="95" t="s">
        <v>1724</v>
      </c>
      <c r="G1712" s="101">
        <v>0</v>
      </c>
      <c r="H1712" s="359"/>
      <c r="I1712" s="359"/>
      <c r="J1712" s="359"/>
      <c r="K1712" s="359"/>
      <c r="L1712" s="359"/>
      <c r="M1712" s="74"/>
    </row>
    <row r="1713" spans="2:13">
      <c r="B1713" s="70" t="s">
        <v>1690</v>
      </c>
      <c r="C1713" s="95" t="s">
        <v>1724</v>
      </c>
      <c r="D1713" s="101">
        <v>0</v>
      </c>
      <c r="E1713" s="358" t="s">
        <v>1690</v>
      </c>
      <c r="F1713" s="95" t="s">
        <v>1724</v>
      </c>
      <c r="G1713" s="101">
        <v>0</v>
      </c>
      <c r="H1713" s="359"/>
      <c r="I1713" s="359"/>
      <c r="J1713" s="359"/>
      <c r="K1713" s="359"/>
      <c r="L1713" s="359"/>
      <c r="M1713" s="74"/>
    </row>
    <row r="1714" spans="2:13">
      <c r="B1714" s="70" t="s">
        <v>1691</v>
      </c>
      <c r="C1714" s="95" t="s">
        <v>1724</v>
      </c>
      <c r="D1714" s="101">
        <v>0</v>
      </c>
      <c r="E1714" s="358" t="s">
        <v>1691</v>
      </c>
      <c r="F1714" s="95" t="s">
        <v>1724</v>
      </c>
      <c r="G1714" s="101">
        <v>0</v>
      </c>
      <c r="H1714" s="359"/>
      <c r="I1714" s="359"/>
      <c r="J1714" s="95" t="s">
        <v>1725</v>
      </c>
      <c r="K1714" s="359"/>
      <c r="L1714" s="359"/>
      <c r="M1714" s="74"/>
    </row>
    <row r="1715" spans="2:13">
      <c r="B1715" s="70" t="s">
        <v>1692</v>
      </c>
      <c r="C1715" s="103" t="s">
        <v>1254</v>
      </c>
      <c r="D1715" s="101">
        <v>80</v>
      </c>
      <c r="E1715" s="358" t="s">
        <v>1692</v>
      </c>
      <c r="F1715" s="95" t="s">
        <v>1724</v>
      </c>
      <c r="G1715" s="101">
        <v>0</v>
      </c>
      <c r="H1715" s="359"/>
      <c r="I1715" s="359"/>
      <c r="J1715" s="359"/>
      <c r="K1715" s="359"/>
      <c r="L1715" s="359"/>
      <c r="M1715" s="74"/>
    </row>
    <row r="1716" spans="2:13">
      <c r="B1716" s="70" t="s">
        <v>1693</v>
      </c>
      <c r="C1716" s="95" t="s">
        <v>1724</v>
      </c>
      <c r="D1716" s="101">
        <v>0</v>
      </c>
      <c r="E1716" s="358" t="s">
        <v>1693</v>
      </c>
      <c r="F1716" s="95" t="s">
        <v>1724</v>
      </c>
      <c r="G1716" s="101">
        <v>0</v>
      </c>
      <c r="H1716" s="95" t="s">
        <v>1718</v>
      </c>
      <c r="I1716" s="359"/>
      <c r="J1716" s="94" t="s">
        <v>1719</v>
      </c>
      <c r="K1716" s="359"/>
      <c r="L1716" s="94" t="s">
        <v>1720</v>
      </c>
      <c r="M1716" s="74"/>
    </row>
    <row r="1717" spans="2:13">
      <c r="B1717" s="70" t="s">
        <v>1694</v>
      </c>
      <c r="C1717" s="95" t="s">
        <v>1724</v>
      </c>
      <c r="D1717" s="101">
        <v>0</v>
      </c>
      <c r="E1717" s="358" t="s">
        <v>1694</v>
      </c>
      <c r="F1717" s="95" t="s">
        <v>1334</v>
      </c>
      <c r="G1717" s="101">
        <v>40</v>
      </c>
      <c r="H1717" s="359"/>
      <c r="I1717" s="359"/>
      <c r="J1717" s="359"/>
      <c r="K1717" s="359"/>
      <c r="L1717" s="359"/>
      <c r="M1717" s="74"/>
    </row>
    <row r="1718" spans="2:13">
      <c r="B1718" s="70" t="s">
        <v>1679</v>
      </c>
      <c r="C1718" s="105" t="s">
        <v>1264</v>
      </c>
      <c r="D1718" s="101">
        <v>110</v>
      </c>
      <c r="E1718" s="358" t="s">
        <v>1679</v>
      </c>
      <c r="F1718" s="95" t="s">
        <v>1724</v>
      </c>
      <c r="G1718" s="101">
        <v>0</v>
      </c>
      <c r="H1718" s="359"/>
      <c r="I1718" s="359"/>
      <c r="J1718" s="95" t="s">
        <v>1725</v>
      </c>
      <c r="K1718" s="359"/>
      <c r="L1718" s="359"/>
      <c r="M1718" s="74"/>
    </row>
    <row r="1719" spans="2:13">
      <c r="B1719" s="70" t="s">
        <v>1695</v>
      </c>
      <c r="C1719" s="105" t="s">
        <v>711</v>
      </c>
      <c r="D1719" s="101">
        <v>70</v>
      </c>
      <c r="E1719" s="358" t="s">
        <v>1695</v>
      </c>
      <c r="F1719" s="95" t="s">
        <v>1724</v>
      </c>
      <c r="G1719" s="101">
        <v>0</v>
      </c>
      <c r="H1719" s="359"/>
      <c r="I1719" s="359"/>
      <c r="J1719" s="359"/>
      <c r="K1719" s="359"/>
      <c r="L1719" s="359"/>
      <c r="M1719" s="74"/>
    </row>
    <row r="1720" spans="2:13" ht="15.75" thickBot="1">
      <c r="B1720" s="111" t="s">
        <v>1731</v>
      </c>
      <c r="C1720" s="102"/>
      <c r="D1720" s="117">
        <v>87</v>
      </c>
      <c r="E1720" s="112" t="s">
        <v>1732</v>
      </c>
      <c r="F1720" s="102"/>
      <c r="G1720" s="117">
        <v>50</v>
      </c>
      <c r="H1720" s="92"/>
      <c r="I1720" s="92"/>
      <c r="J1720" s="92"/>
      <c r="K1720" s="92"/>
      <c r="L1720" s="92"/>
      <c r="M1720" s="93"/>
    </row>
    <row r="1721" spans="2:13" ht="15.75" thickTop="1">
      <c r="B1721" s="165"/>
      <c r="C1721" s="166"/>
      <c r="D1721" s="166"/>
      <c r="E1721" s="165"/>
      <c r="F1721" s="166"/>
      <c r="G1721" s="166"/>
      <c r="H1721" s="165"/>
      <c r="I1721" s="165"/>
      <c r="J1721" s="165"/>
      <c r="K1721" s="165"/>
      <c r="L1721" s="165"/>
      <c r="M1721" s="165"/>
    </row>
    <row r="1722" spans="2:13">
      <c r="B1722" s="165"/>
      <c r="C1722" s="166"/>
      <c r="D1722" s="166"/>
      <c r="E1722" s="165"/>
      <c r="F1722" s="166"/>
      <c r="G1722" s="166"/>
      <c r="H1722" s="165"/>
      <c r="I1722" s="165"/>
      <c r="J1722" s="165"/>
      <c r="K1722" s="165"/>
      <c r="L1722" s="165"/>
      <c r="M1722" s="165"/>
    </row>
    <row r="1723" spans="2:13" ht="15.75" thickBot="1">
      <c r="B1723" s="165"/>
      <c r="C1723" s="166"/>
      <c r="D1723" s="166"/>
      <c r="E1723" s="165"/>
      <c r="F1723" s="166"/>
      <c r="G1723" s="166"/>
      <c r="H1723" s="165"/>
      <c r="I1723" s="165"/>
      <c r="J1723" s="165"/>
      <c r="K1723" s="165"/>
      <c r="L1723" s="165"/>
      <c r="M1723" s="165"/>
    </row>
    <row r="1724" spans="2:13" ht="16.5" thickTop="1" thickBot="1">
      <c r="B1724" s="457" t="s">
        <v>1938</v>
      </c>
      <c r="C1724" s="458"/>
      <c r="D1724" s="459" t="s">
        <v>1660</v>
      </c>
      <c r="E1724" s="460"/>
      <c r="F1724" s="460"/>
      <c r="G1724" s="460"/>
      <c r="H1724" s="460"/>
      <c r="I1724" s="461"/>
      <c r="J1724" s="150"/>
      <c r="K1724" s="68"/>
      <c r="L1724" s="68"/>
      <c r="M1724" s="69"/>
    </row>
    <row r="1725" spans="2:13" ht="15.75" thickTop="1">
      <c r="B1725" s="75" t="s">
        <v>1669</v>
      </c>
      <c r="C1725" s="447">
        <v>16</v>
      </c>
      <c r="D1725" s="446" t="s">
        <v>1654</v>
      </c>
      <c r="E1725" s="447" t="s">
        <v>1655</v>
      </c>
      <c r="F1725" s="447" t="s">
        <v>1656</v>
      </c>
      <c r="G1725" s="447" t="s">
        <v>1658</v>
      </c>
      <c r="H1725" s="447" t="s">
        <v>1657</v>
      </c>
      <c r="I1725" s="448" t="s">
        <v>1659</v>
      </c>
      <c r="J1725" s="136"/>
      <c r="K1725" s="445"/>
      <c r="L1725" s="445"/>
      <c r="M1725" s="74"/>
    </row>
    <row r="1726" spans="2:13">
      <c r="B1726" s="75" t="s">
        <v>1762</v>
      </c>
      <c r="C1726" s="95" t="s">
        <v>588</v>
      </c>
      <c r="D1726" s="96">
        <v>100</v>
      </c>
      <c r="E1726" s="97">
        <v>125</v>
      </c>
      <c r="F1726" s="97">
        <v>52</v>
      </c>
      <c r="G1726" s="97">
        <v>105</v>
      </c>
      <c r="H1726" s="97">
        <v>52</v>
      </c>
      <c r="I1726" s="98">
        <v>71</v>
      </c>
      <c r="J1726" s="136"/>
      <c r="K1726" s="445"/>
      <c r="L1726" s="445"/>
      <c r="M1726" s="74"/>
    </row>
    <row r="1727" spans="2:13">
      <c r="B1727" s="75" t="s">
        <v>1667</v>
      </c>
      <c r="C1727" s="95" t="s">
        <v>1</v>
      </c>
      <c r="D1727" s="462" t="s">
        <v>1671</v>
      </c>
      <c r="E1727" s="463"/>
      <c r="F1727" s="463"/>
      <c r="G1727" s="463"/>
      <c r="H1727" s="463"/>
      <c r="I1727" s="464"/>
      <c r="J1727" s="136"/>
      <c r="K1727" s="445"/>
      <c r="L1727" s="445"/>
      <c r="M1727" s="74"/>
    </row>
    <row r="1728" spans="2:13">
      <c r="B1728" s="75" t="s">
        <v>1668</v>
      </c>
      <c r="C1728" s="95" t="s">
        <v>6</v>
      </c>
      <c r="D1728" s="465" t="s">
        <v>1663</v>
      </c>
      <c r="E1728" s="466"/>
      <c r="F1728" s="466"/>
      <c r="G1728" s="466" t="s">
        <v>1664</v>
      </c>
      <c r="H1728" s="466"/>
      <c r="I1728" s="467"/>
      <c r="J1728" s="136"/>
      <c r="K1728" s="445"/>
      <c r="L1728" s="445"/>
      <c r="M1728" s="74"/>
    </row>
    <row r="1729" spans="2:13">
      <c r="B1729" s="75" t="s">
        <v>1672</v>
      </c>
      <c r="C1729" s="95" t="s">
        <v>1487</v>
      </c>
      <c r="D1729" s="72" t="s">
        <v>1665</v>
      </c>
      <c r="E1729" s="445" t="s">
        <v>1264</v>
      </c>
      <c r="F1729" s="445"/>
      <c r="G1729" s="73" t="s">
        <v>1665</v>
      </c>
      <c r="H1729" s="445" t="s">
        <v>697</v>
      </c>
      <c r="I1729" s="79"/>
      <c r="J1729" s="456"/>
      <c r="K1729" s="445"/>
      <c r="L1729" s="445"/>
      <c r="M1729" s="74"/>
    </row>
    <row r="1730" spans="2:13">
      <c r="B1730" s="75" t="s">
        <v>1661</v>
      </c>
      <c r="C1730" s="95">
        <v>844.25</v>
      </c>
      <c r="D1730" s="80" t="s">
        <v>1666</v>
      </c>
      <c r="E1730" s="99">
        <v>110</v>
      </c>
      <c r="F1730" s="77"/>
      <c r="G1730" s="81" t="s">
        <v>1666</v>
      </c>
      <c r="H1730" s="99">
        <v>120</v>
      </c>
      <c r="I1730" s="78"/>
      <c r="J1730" s="161"/>
      <c r="K1730" s="445"/>
      <c r="L1730" s="445"/>
      <c r="M1730" s="74"/>
    </row>
    <row r="1731" spans="2:13">
      <c r="B1731" s="75" t="s">
        <v>1662</v>
      </c>
      <c r="C1731" s="95">
        <v>267.47000000000003</v>
      </c>
      <c r="D1731" s="462" t="s">
        <v>1670</v>
      </c>
      <c r="E1731" s="463"/>
      <c r="F1731" s="463"/>
      <c r="G1731" s="463"/>
      <c r="H1731" s="463"/>
      <c r="I1731" s="464"/>
      <c r="J1731" s="161"/>
      <c r="K1731" s="445"/>
      <c r="L1731" s="445"/>
      <c r="M1731" s="74"/>
    </row>
    <row r="1732" spans="2:13">
      <c r="B1732" s="75" t="s">
        <v>1730</v>
      </c>
      <c r="C1732" s="95">
        <v>483.95</v>
      </c>
      <c r="D1732" s="465" t="s">
        <v>1663</v>
      </c>
      <c r="E1732" s="466"/>
      <c r="F1732" s="466"/>
      <c r="G1732" s="466" t="s">
        <v>1664</v>
      </c>
      <c r="H1732" s="466"/>
      <c r="I1732" s="467"/>
      <c r="J1732" s="161"/>
      <c r="K1732" s="445"/>
      <c r="L1732" s="445"/>
      <c r="M1732" s="74"/>
    </row>
    <row r="1733" spans="2:13">
      <c r="B1733" s="75" t="s">
        <v>1715</v>
      </c>
      <c r="C1733" s="95">
        <v>1.54</v>
      </c>
      <c r="D1733" s="72" t="s">
        <v>1665</v>
      </c>
      <c r="E1733" s="445" t="s">
        <v>763</v>
      </c>
      <c r="F1733" s="445"/>
      <c r="G1733" s="73" t="s">
        <v>1665</v>
      </c>
      <c r="H1733" s="445" t="s">
        <v>635</v>
      </c>
      <c r="I1733" s="79"/>
      <c r="J1733" s="161"/>
      <c r="K1733" s="445"/>
      <c r="L1733" s="445"/>
      <c r="M1733" s="74"/>
    </row>
    <row r="1734" spans="2:13">
      <c r="B1734" s="75" t="s">
        <v>1716</v>
      </c>
      <c r="C1734" s="95">
        <v>1.0900000000000001</v>
      </c>
      <c r="D1734" s="72" t="s">
        <v>1666</v>
      </c>
      <c r="E1734" s="99">
        <v>80</v>
      </c>
      <c r="F1734" s="77"/>
      <c r="G1734" s="81" t="s">
        <v>1666</v>
      </c>
      <c r="H1734" s="100">
        <v>52</v>
      </c>
      <c r="I1734" s="79"/>
      <c r="J1734" s="161"/>
      <c r="K1734" s="445"/>
      <c r="L1734" s="445"/>
      <c r="M1734" s="74"/>
    </row>
    <row r="1735" spans="2:13">
      <c r="B1735" s="468" t="s">
        <v>1673</v>
      </c>
      <c r="C1735" s="463"/>
      <c r="D1735" s="464"/>
      <c r="E1735" s="462" t="s">
        <v>1674</v>
      </c>
      <c r="F1735" s="463"/>
      <c r="G1735" s="464"/>
      <c r="H1735" s="462" t="s">
        <v>1675</v>
      </c>
      <c r="I1735" s="463"/>
      <c r="J1735" s="464"/>
      <c r="K1735" s="462" t="s">
        <v>1703</v>
      </c>
      <c r="L1735" s="463"/>
      <c r="M1735" s="469"/>
    </row>
    <row r="1736" spans="2:13">
      <c r="B1736" s="82" t="s">
        <v>1676</v>
      </c>
      <c r="C1736" s="447" t="s">
        <v>1677</v>
      </c>
      <c r="D1736" s="448" t="s">
        <v>1678</v>
      </c>
      <c r="E1736" s="446" t="s">
        <v>1676</v>
      </c>
      <c r="F1736" s="447" t="s">
        <v>1677</v>
      </c>
      <c r="G1736" s="448" t="s">
        <v>1678</v>
      </c>
      <c r="H1736" s="446" t="s">
        <v>1696</v>
      </c>
      <c r="I1736" s="447" t="s">
        <v>1733</v>
      </c>
      <c r="J1736" s="448" t="s">
        <v>1734</v>
      </c>
      <c r="K1736" s="446" t="s">
        <v>1704</v>
      </c>
      <c r="L1736" s="447"/>
      <c r="M1736" s="86" t="s">
        <v>1705</v>
      </c>
    </row>
    <row r="1737" spans="2:13">
      <c r="B1737" s="70" t="s">
        <v>1680</v>
      </c>
      <c r="C1737" s="95" t="s">
        <v>1146</v>
      </c>
      <c r="D1737" s="101">
        <v>102</v>
      </c>
      <c r="E1737" s="444" t="s">
        <v>1680</v>
      </c>
      <c r="F1737" s="103" t="s">
        <v>946</v>
      </c>
      <c r="G1737" s="101">
        <v>68</v>
      </c>
      <c r="H1737" s="444" t="s">
        <v>1697</v>
      </c>
      <c r="I1737" s="95">
        <v>0</v>
      </c>
      <c r="J1737" s="101">
        <v>10</v>
      </c>
      <c r="K1737" s="444" t="s">
        <v>1706</v>
      </c>
      <c r="L1737" s="445"/>
      <c r="M1737" s="116">
        <v>25</v>
      </c>
    </row>
    <row r="1738" spans="2:13">
      <c r="B1738" s="70" t="s">
        <v>1681</v>
      </c>
      <c r="C1738" s="95" t="s">
        <v>1724</v>
      </c>
      <c r="D1738" s="101">
        <v>0</v>
      </c>
      <c r="E1738" s="444" t="s">
        <v>1681</v>
      </c>
      <c r="F1738" s="103" t="s">
        <v>932</v>
      </c>
      <c r="G1738" s="101">
        <v>90</v>
      </c>
      <c r="H1738" s="444" t="s">
        <v>1698</v>
      </c>
      <c r="I1738" s="95">
        <v>100</v>
      </c>
      <c r="J1738" s="101">
        <v>0</v>
      </c>
      <c r="K1738" s="444" t="s">
        <v>1737</v>
      </c>
      <c r="L1738" s="445"/>
      <c r="M1738" s="116">
        <v>50</v>
      </c>
    </row>
    <row r="1739" spans="2:13">
      <c r="B1739" s="70" t="s">
        <v>1682</v>
      </c>
      <c r="C1739" s="95" t="s">
        <v>1724</v>
      </c>
      <c r="D1739" s="101">
        <v>0</v>
      </c>
      <c r="E1739" s="444" t="s">
        <v>1682</v>
      </c>
      <c r="F1739" s="95" t="s">
        <v>1724</v>
      </c>
      <c r="G1739" s="101">
        <v>0</v>
      </c>
      <c r="H1739" s="444" t="s">
        <v>1699</v>
      </c>
      <c r="I1739" s="95">
        <v>0</v>
      </c>
      <c r="J1739" s="101">
        <v>70</v>
      </c>
      <c r="K1739" s="76" t="s">
        <v>1708</v>
      </c>
      <c r="L1739" s="77"/>
      <c r="M1739" s="110">
        <v>0</v>
      </c>
    </row>
    <row r="1740" spans="2:13">
      <c r="B1740" s="70" t="s">
        <v>1683</v>
      </c>
      <c r="C1740" s="95" t="s">
        <v>1724</v>
      </c>
      <c r="D1740" s="101">
        <v>0</v>
      </c>
      <c r="E1740" s="444" t="s">
        <v>1683</v>
      </c>
      <c r="F1740" s="95" t="s">
        <v>1724</v>
      </c>
      <c r="G1740" s="101">
        <v>0</v>
      </c>
      <c r="H1740" s="444" t="s">
        <v>1700</v>
      </c>
      <c r="I1740" s="95">
        <v>0</v>
      </c>
      <c r="J1740" s="101">
        <v>0</v>
      </c>
      <c r="K1740" s="462" t="s">
        <v>1709</v>
      </c>
      <c r="L1740" s="463"/>
      <c r="M1740" s="469"/>
    </row>
    <row r="1741" spans="2:13">
      <c r="B1741" s="70" t="s">
        <v>1684</v>
      </c>
      <c r="C1741" s="95" t="s">
        <v>1724</v>
      </c>
      <c r="D1741" s="101">
        <v>0</v>
      </c>
      <c r="E1741" s="444" t="s">
        <v>1684</v>
      </c>
      <c r="F1741" s="95" t="s">
        <v>1724</v>
      </c>
      <c r="G1741" s="101">
        <v>0</v>
      </c>
      <c r="H1741" s="445" t="s">
        <v>1726</v>
      </c>
      <c r="I1741" s="95">
        <v>50</v>
      </c>
      <c r="J1741" s="101">
        <v>0</v>
      </c>
      <c r="K1741" s="470" t="s">
        <v>1710</v>
      </c>
      <c r="L1741" s="471"/>
      <c r="M1741" s="116">
        <v>0</v>
      </c>
    </row>
    <row r="1742" spans="2:13">
      <c r="B1742" s="70" t="s">
        <v>1685</v>
      </c>
      <c r="C1742" s="95" t="s">
        <v>1724</v>
      </c>
      <c r="D1742" s="101">
        <v>0</v>
      </c>
      <c r="E1742" s="444" t="s">
        <v>1685</v>
      </c>
      <c r="F1742" s="95" t="s">
        <v>958</v>
      </c>
      <c r="G1742" s="101">
        <v>52</v>
      </c>
      <c r="H1742" s="444" t="s">
        <v>1701</v>
      </c>
      <c r="I1742" s="95">
        <v>100</v>
      </c>
      <c r="J1742" s="101">
        <v>0</v>
      </c>
      <c r="K1742" s="470" t="s">
        <v>1711</v>
      </c>
      <c r="L1742" s="471"/>
      <c r="M1742" s="116">
        <v>0</v>
      </c>
    </row>
    <row r="1743" spans="2:13">
      <c r="B1743" s="70" t="s">
        <v>1686</v>
      </c>
      <c r="C1743" s="105" t="s">
        <v>1270</v>
      </c>
      <c r="D1743" s="101">
        <v>120</v>
      </c>
      <c r="E1743" s="444" t="s">
        <v>1686</v>
      </c>
      <c r="F1743" s="95" t="s">
        <v>1724</v>
      </c>
      <c r="G1743" s="101">
        <v>0</v>
      </c>
      <c r="H1743" s="444" t="s">
        <v>1687</v>
      </c>
      <c r="I1743" s="95">
        <v>85</v>
      </c>
      <c r="J1743" s="101">
        <v>0</v>
      </c>
      <c r="K1743" s="470" t="s">
        <v>1712</v>
      </c>
      <c r="L1743" s="471"/>
      <c r="M1743" s="116">
        <v>0</v>
      </c>
    </row>
    <row r="1744" spans="2:13">
      <c r="B1744" s="70" t="s">
        <v>1687</v>
      </c>
      <c r="C1744" s="95" t="s">
        <v>1724</v>
      </c>
      <c r="D1744" s="101">
        <v>0</v>
      </c>
      <c r="E1744" s="444" t="s">
        <v>1687</v>
      </c>
      <c r="F1744" s="95" t="s">
        <v>1724</v>
      </c>
      <c r="G1744" s="101">
        <v>0</v>
      </c>
      <c r="H1744" s="444" t="s">
        <v>1702</v>
      </c>
      <c r="I1744" s="109">
        <v>0</v>
      </c>
      <c r="J1744" s="115">
        <v>0</v>
      </c>
      <c r="K1744" s="96"/>
      <c r="L1744" s="109"/>
      <c r="M1744" s="110"/>
    </row>
    <row r="1745" spans="2:13">
      <c r="B1745" s="70" t="s">
        <v>1688</v>
      </c>
      <c r="C1745" s="95" t="s">
        <v>1724</v>
      </c>
      <c r="D1745" s="101">
        <v>0</v>
      </c>
      <c r="E1745" s="444" t="s">
        <v>1688</v>
      </c>
      <c r="F1745" s="95" t="s">
        <v>1724</v>
      </c>
      <c r="G1745" s="101">
        <v>0</v>
      </c>
      <c r="H1745" s="472" t="s">
        <v>1714</v>
      </c>
      <c r="I1745" s="473"/>
      <c r="J1745" s="90" t="s">
        <v>1713</v>
      </c>
      <c r="K1745" s="106">
        <v>-20</v>
      </c>
      <c r="L1745" s="91" t="s">
        <v>1707</v>
      </c>
      <c r="M1745" s="107">
        <v>275</v>
      </c>
    </row>
    <row r="1746" spans="2:13">
      <c r="B1746" s="70" t="s">
        <v>1689</v>
      </c>
      <c r="C1746" s="95" t="s">
        <v>1725</v>
      </c>
      <c r="D1746" s="101" t="s">
        <v>1725</v>
      </c>
      <c r="E1746" s="444" t="s">
        <v>1689</v>
      </c>
      <c r="F1746" s="95" t="s">
        <v>1725</v>
      </c>
      <c r="G1746" s="101" t="s">
        <v>1725</v>
      </c>
      <c r="H1746" s="445"/>
      <c r="I1746" s="445"/>
      <c r="J1746" s="445"/>
      <c r="K1746" s="445"/>
      <c r="L1746" s="445"/>
      <c r="M1746" s="74"/>
    </row>
    <row r="1747" spans="2:13">
      <c r="B1747" s="70" t="s">
        <v>1690</v>
      </c>
      <c r="C1747" s="95" t="s">
        <v>1724</v>
      </c>
      <c r="D1747" s="101">
        <v>0</v>
      </c>
      <c r="E1747" s="444" t="s">
        <v>1690</v>
      </c>
      <c r="F1747" s="95" t="s">
        <v>13</v>
      </c>
      <c r="G1747" s="101">
        <v>90</v>
      </c>
      <c r="H1747" s="445"/>
      <c r="I1747" s="445"/>
      <c r="J1747" s="445"/>
      <c r="K1747" s="445"/>
      <c r="L1747" s="445"/>
      <c r="M1747" s="74"/>
    </row>
    <row r="1748" spans="2:13">
      <c r="B1748" s="70" t="s">
        <v>1691</v>
      </c>
      <c r="C1748" s="95" t="s">
        <v>1724</v>
      </c>
      <c r="D1748" s="101">
        <v>0</v>
      </c>
      <c r="E1748" s="444" t="s">
        <v>1691</v>
      </c>
      <c r="F1748" s="95" t="s">
        <v>1724</v>
      </c>
      <c r="G1748" s="101">
        <v>0</v>
      </c>
      <c r="H1748" s="445"/>
      <c r="I1748" s="445"/>
      <c r="J1748" s="445"/>
      <c r="K1748" s="445"/>
      <c r="L1748" s="445"/>
      <c r="M1748" s="74"/>
    </row>
    <row r="1749" spans="2:13">
      <c r="B1749" s="70" t="s">
        <v>1692</v>
      </c>
      <c r="C1749" s="95" t="s">
        <v>1724</v>
      </c>
      <c r="D1749" s="101">
        <v>0</v>
      </c>
      <c r="E1749" s="444" t="s">
        <v>1692</v>
      </c>
      <c r="F1749" s="95" t="s">
        <v>1724</v>
      </c>
      <c r="G1749" s="101">
        <v>0</v>
      </c>
      <c r="H1749" s="445"/>
      <c r="I1749" s="445"/>
      <c r="J1749" s="445"/>
      <c r="K1749" s="445"/>
      <c r="L1749" s="445"/>
      <c r="M1749" s="74"/>
    </row>
    <row r="1750" spans="2:13">
      <c r="B1750" s="70" t="s">
        <v>1693</v>
      </c>
      <c r="C1750" s="95" t="s">
        <v>658</v>
      </c>
      <c r="D1750" s="101">
        <v>30</v>
      </c>
      <c r="E1750" s="444" t="s">
        <v>1693</v>
      </c>
      <c r="F1750" s="105" t="s">
        <v>1187</v>
      </c>
      <c r="G1750" s="101">
        <v>80</v>
      </c>
      <c r="H1750" s="95" t="s">
        <v>1718</v>
      </c>
      <c r="I1750" s="445"/>
      <c r="J1750" s="94" t="s">
        <v>1719</v>
      </c>
      <c r="K1750" s="445"/>
      <c r="L1750" s="94" t="s">
        <v>1720</v>
      </c>
      <c r="M1750" s="74"/>
    </row>
    <row r="1751" spans="2:13">
      <c r="B1751" s="70" t="s">
        <v>1694</v>
      </c>
      <c r="C1751" s="95" t="s">
        <v>1724</v>
      </c>
      <c r="D1751" s="101">
        <v>0</v>
      </c>
      <c r="E1751" s="444" t="s">
        <v>1694</v>
      </c>
      <c r="F1751" s="95" t="s">
        <v>1334</v>
      </c>
      <c r="G1751" s="101">
        <v>40</v>
      </c>
      <c r="H1751" s="445"/>
      <c r="I1751" s="445"/>
      <c r="J1751" s="445"/>
      <c r="K1751" s="445"/>
      <c r="L1751" s="445"/>
      <c r="M1751" s="74"/>
    </row>
    <row r="1752" spans="2:13">
      <c r="B1752" s="70" t="s">
        <v>1679</v>
      </c>
      <c r="C1752" s="95" t="s">
        <v>1725</v>
      </c>
      <c r="D1752" s="101" t="s">
        <v>1725</v>
      </c>
      <c r="E1752" s="444" t="s">
        <v>1679</v>
      </c>
      <c r="F1752" s="95" t="s">
        <v>1725</v>
      </c>
      <c r="G1752" s="101" t="s">
        <v>1725</v>
      </c>
      <c r="H1752" s="445"/>
      <c r="I1752" s="445"/>
      <c r="J1752" s="445"/>
      <c r="K1752" s="445"/>
      <c r="L1752" s="445"/>
      <c r="M1752" s="74"/>
    </row>
    <row r="1753" spans="2:13">
      <c r="B1753" s="70" t="s">
        <v>1695</v>
      </c>
      <c r="C1753" s="103" t="s">
        <v>1249</v>
      </c>
      <c r="D1753" s="101">
        <v>63</v>
      </c>
      <c r="E1753" s="444" t="s">
        <v>1695</v>
      </c>
      <c r="F1753" s="95" t="s">
        <v>1724</v>
      </c>
      <c r="G1753" s="101">
        <v>0</v>
      </c>
      <c r="H1753" s="445"/>
      <c r="I1753" s="445"/>
      <c r="J1753" s="445"/>
      <c r="K1753" s="445"/>
      <c r="L1753" s="445"/>
      <c r="M1753" s="74"/>
    </row>
    <row r="1754" spans="2:13" ht="15.75" thickBot="1">
      <c r="B1754" s="111" t="s">
        <v>1731</v>
      </c>
      <c r="C1754" s="102"/>
      <c r="D1754" s="117">
        <v>79</v>
      </c>
      <c r="E1754" s="112" t="s">
        <v>1732</v>
      </c>
      <c r="F1754" s="102"/>
      <c r="G1754" s="117">
        <v>70</v>
      </c>
      <c r="H1754" s="92"/>
      <c r="I1754" s="92"/>
      <c r="J1754" s="92"/>
      <c r="K1754" s="92"/>
      <c r="L1754" s="92"/>
      <c r="M1754" s="93"/>
    </row>
    <row r="1755" spans="2:13" ht="15.75" thickTop="1">
      <c r="B1755" s="165"/>
      <c r="C1755" s="166"/>
      <c r="D1755" s="166"/>
      <c r="E1755" s="165"/>
      <c r="F1755" s="166"/>
      <c r="G1755" s="166"/>
      <c r="H1755" s="165"/>
      <c r="I1755" s="165"/>
      <c r="J1755" s="165"/>
      <c r="K1755" s="165"/>
      <c r="L1755" s="165"/>
      <c r="M1755" s="165"/>
    </row>
    <row r="1756" spans="2:13">
      <c r="B1756" s="165"/>
      <c r="C1756" s="166"/>
      <c r="D1756" s="166"/>
      <c r="E1756" s="165"/>
      <c r="F1756" s="166"/>
      <c r="G1756" s="166"/>
      <c r="H1756" s="165"/>
      <c r="I1756" s="165"/>
      <c r="J1756" s="165"/>
      <c r="K1756" s="165"/>
      <c r="L1756" s="165"/>
      <c r="M1756" s="165"/>
    </row>
    <row r="1757" spans="2:13" ht="15.75" thickBot="1">
      <c r="B1757" s="165"/>
      <c r="C1757" s="166"/>
      <c r="D1757" s="166"/>
      <c r="E1757" s="165"/>
      <c r="F1757" s="166"/>
      <c r="G1757" s="166"/>
      <c r="H1757" s="165"/>
      <c r="I1757" s="165"/>
      <c r="J1757" s="165"/>
      <c r="K1757" s="165"/>
      <c r="L1757" s="165"/>
      <c r="M1757" s="165"/>
    </row>
    <row r="1758" spans="2:13" ht="16.5" thickTop="1" thickBot="1">
      <c r="B1758" s="457" t="s">
        <v>1898</v>
      </c>
      <c r="C1758" s="458"/>
      <c r="D1758" s="459" t="s">
        <v>1660</v>
      </c>
      <c r="E1758" s="460"/>
      <c r="F1758" s="460"/>
      <c r="G1758" s="460"/>
      <c r="H1758" s="460"/>
      <c r="I1758" s="461"/>
      <c r="J1758" s="150"/>
      <c r="K1758" s="68"/>
      <c r="L1758" s="68"/>
      <c r="M1758" s="69"/>
    </row>
    <row r="1759" spans="2:13" ht="15.75" thickTop="1">
      <c r="B1759" s="75" t="s">
        <v>1669</v>
      </c>
      <c r="C1759" s="356">
        <v>17</v>
      </c>
      <c r="D1759" s="355" t="s">
        <v>1654</v>
      </c>
      <c r="E1759" s="356" t="s">
        <v>1655</v>
      </c>
      <c r="F1759" s="356" t="s">
        <v>1656</v>
      </c>
      <c r="G1759" s="356" t="s">
        <v>1658</v>
      </c>
      <c r="H1759" s="356" t="s">
        <v>1657</v>
      </c>
      <c r="I1759" s="357" t="s">
        <v>1659</v>
      </c>
      <c r="J1759" s="136"/>
      <c r="K1759" s="359"/>
      <c r="L1759" s="359"/>
      <c r="M1759" s="74"/>
    </row>
    <row r="1760" spans="2:13">
      <c r="B1760" s="75" t="s">
        <v>1762</v>
      </c>
      <c r="C1760" s="95" t="s">
        <v>1767</v>
      </c>
      <c r="D1760" s="96">
        <v>75</v>
      </c>
      <c r="E1760" s="97">
        <v>90</v>
      </c>
      <c r="F1760" s="97">
        <v>50</v>
      </c>
      <c r="G1760" s="97">
        <v>110</v>
      </c>
      <c r="H1760" s="97">
        <v>80</v>
      </c>
      <c r="I1760" s="98">
        <v>95</v>
      </c>
      <c r="J1760" s="136"/>
      <c r="K1760" s="359"/>
      <c r="L1760" s="359"/>
      <c r="M1760" s="74"/>
    </row>
    <row r="1761" spans="2:13">
      <c r="B1761" s="75" t="s">
        <v>1667</v>
      </c>
      <c r="C1761" s="95" t="s">
        <v>1</v>
      </c>
      <c r="D1761" s="462" t="s">
        <v>1671</v>
      </c>
      <c r="E1761" s="463"/>
      <c r="F1761" s="463"/>
      <c r="G1761" s="463"/>
      <c r="H1761" s="463"/>
      <c r="I1761" s="464"/>
      <c r="J1761" s="136"/>
      <c r="K1761" s="359"/>
      <c r="L1761" s="359"/>
      <c r="M1761" s="74"/>
    </row>
    <row r="1762" spans="2:13">
      <c r="B1762" s="75" t="s">
        <v>1668</v>
      </c>
      <c r="C1762" s="95" t="s">
        <v>5</v>
      </c>
      <c r="D1762" s="465" t="s">
        <v>1663</v>
      </c>
      <c r="E1762" s="466"/>
      <c r="F1762" s="466"/>
      <c r="G1762" s="466" t="s">
        <v>1664</v>
      </c>
      <c r="H1762" s="466"/>
      <c r="I1762" s="467"/>
      <c r="J1762" s="136"/>
      <c r="K1762" s="359"/>
      <c r="L1762" s="359"/>
      <c r="M1762" s="74"/>
    </row>
    <row r="1763" spans="2:13">
      <c r="B1763" s="75" t="s">
        <v>1672</v>
      </c>
      <c r="C1763" s="95" t="s">
        <v>1453</v>
      </c>
      <c r="D1763" s="72" t="s">
        <v>1665</v>
      </c>
      <c r="E1763" s="359" t="s">
        <v>1264</v>
      </c>
      <c r="F1763" s="359"/>
      <c r="G1763" s="73" t="s">
        <v>1665</v>
      </c>
      <c r="H1763" s="359" t="s">
        <v>847</v>
      </c>
      <c r="I1763" s="79"/>
      <c r="J1763" s="366"/>
      <c r="K1763" s="359"/>
      <c r="L1763" s="359"/>
      <c r="M1763" s="74"/>
    </row>
    <row r="1764" spans="2:13">
      <c r="B1764" s="75" t="s">
        <v>1661</v>
      </c>
      <c r="C1764" s="119">
        <v>1044.72</v>
      </c>
      <c r="D1764" s="80" t="s">
        <v>1666</v>
      </c>
      <c r="E1764" s="99">
        <v>110</v>
      </c>
      <c r="F1764" s="77"/>
      <c r="G1764" s="81" t="s">
        <v>1666</v>
      </c>
      <c r="H1764" s="99">
        <v>62</v>
      </c>
      <c r="I1764" s="78"/>
      <c r="J1764" s="238"/>
      <c r="K1764" s="359"/>
      <c r="L1764" s="359"/>
      <c r="M1764" s="74"/>
    </row>
    <row r="1765" spans="2:13">
      <c r="B1765" s="75" t="s">
        <v>1662</v>
      </c>
      <c r="C1765" s="95">
        <v>278.07</v>
      </c>
      <c r="D1765" s="462" t="s">
        <v>1670</v>
      </c>
      <c r="E1765" s="463"/>
      <c r="F1765" s="463"/>
      <c r="G1765" s="463"/>
      <c r="H1765" s="463"/>
      <c r="I1765" s="464"/>
      <c r="J1765" s="238"/>
      <c r="K1765" s="359"/>
      <c r="L1765" s="359"/>
      <c r="M1765" s="74"/>
    </row>
    <row r="1766" spans="2:13">
      <c r="B1766" s="75" t="s">
        <v>1730</v>
      </c>
      <c r="C1766" s="95">
        <v>352.14</v>
      </c>
      <c r="D1766" s="465" t="s">
        <v>1663</v>
      </c>
      <c r="E1766" s="466"/>
      <c r="F1766" s="466"/>
      <c r="G1766" s="466" t="s">
        <v>1664</v>
      </c>
      <c r="H1766" s="466"/>
      <c r="I1766" s="467"/>
      <c r="J1766" s="238"/>
      <c r="K1766" s="359"/>
      <c r="L1766" s="359"/>
      <c r="M1766" s="74"/>
    </row>
    <row r="1767" spans="2:13">
      <c r="B1767" s="75" t="s">
        <v>1715</v>
      </c>
      <c r="C1767" s="95">
        <v>1.1499999999999999</v>
      </c>
      <c r="D1767" s="72" t="s">
        <v>1665</v>
      </c>
      <c r="E1767" s="359" t="s">
        <v>763</v>
      </c>
      <c r="F1767" s="359"/>
      <c r="G1767" s="73" t="s">
        <v>1665</v>
      </c>
      <c r="H1767" s="359" t="s">
        <v>846</v>
      </c>
      <c r="I1767" s="79"/>
      <c r="J1767" s="238"/>
      <c r="K1767" s="359"/>
      <c r="L1767" s="359"/>
      <c r="M1767" s="74"/>
    </row>
    <row r="1768" spans="2:13">
      <c r="B1768" s="75" t="s">
        <v>1716</v>
      </c>
      <c r="C1768" s="95">
        <v>1.46</v>
      </c>
      <c r="D1768" s="72" t="s">
        <v>1666</v>
      </c>
      <c r="E1768" s="99">
        <v>80</v>
      </c>
      <c r="F1768" s="77"/>
      <c r="G1768" s="81" t="s">
        <v>1666</v>
      </c>
      <c r="H1768" s="100">
        <v>126</v>
      </c>
      <c r="I1768" s="79"/>
      <c r="J1768" s="238"/>
      <c r="K1768" s="359"/>
      <c r="L1768" s="359"/>
      <c r="M1768" s="74"/>
    </row>
    <row r="1769" spans="2:13">
      <c r="B1769" s="468" t="s">
        <v>1673</v>
      </c>
      <c r="C1769" s="463"/>
      <c r="D1769" s="464"/>
      <c r="E1769" s="462" t="s">
        <v>1674</v>
      </c>
      <c r="F1769" s="463"/>
      <c r="G1769" s="464"/>
      <c r="H1769" s="462" t="s">
        <v>1675</v>
      </c>
      <c r="I1769" s="463"/>
      <c r="J1769" s="464"/>
      <c r="K1769" s="462" t="s">
        <v>1703</v>
      </c>
      <c r="L1769" s="463"/>
      <c r="M1769" s="469"/>
    </row>
    <row r="1770" spans="2:13">
      <c r="B1770" s="82" t="s">
        <v>1676</v>
      </c>
      <c r="C1770" s="356" t="s">
        <v>1677</v>
      </c>
      <c r="D1770" s="357" t="s">
        <v>1678</v>
      </c>
      <c r="E1770" s="355" t="s">
        <v>1676</v>
      </c>
      <c r="F1770" s="356" t="s">
        <v>1677</v>
      </c>
      <c r="G1770" s="357" t="s">
        <v>1678</v>
      </c>
      <c r="H1770" s="355" t="s">
        <v>1696</v>
      </c>
      <c r="I1770" s="356" t="s">
        <v>1733</v>
      </c>
      <c r="J1770" s="357" t="s">
        <v>1734</v>
      </c>
      <c r="K1770" s="355" t="s">
        <v>1704</v>
      </c>
      <c r="L1770" s="356"/>
      <c r="M1770" s="86" t="s">
        <v>1705</v>
      </c>
    </row>
    <row r="1771" spans="2:13">
      <c r="B1771" s="70" t="s">
        <v>1680</v>
      </c>
      <c r="C1771" s="95" t="s">
        <v>1146</v>
      </c>
      <c r="D1771" s="101">
        <v>102</v>
      </c>
      <c r="E1771" s="358" t="s">
        <v>1680</v>
      </c>
      <c r="F1771" s="103" t="s">
        <v>946</v>
      </c>
      <c r="G1771" s="101">
        <v>68</v>
      </c>
      <c r="H1771" s="358" t="s">
        <v>1697</v>
      </c>
      <c r="I1771" s="95">
        <v>75</v>
      </c>
      <c r="J1771" s="101">
        <v>10</v>
      </c>
      <c r="K1771" s="358" t="s">
        <v>1706</v>
      </c>
      <c r="L1771" s="359"/>
      <c r="M1771" s="116">
        <v>25</v>
      </c>
    </row>
    <row r="1772" spans="2:13">
      <c r="B1772" s="70" t="s">
        <v>1681</v>
      </c>
      <c r="C1772" s="95" t="s">
        <v>1725</v>
      </c>
      <c r="D1772" s="101" t="s">
        <v>1725</v>
      </c>
      <c r="E1772" s="358" t="s">
        <v>1681</v>
      </c>
      <c r="F1772" s="95" t="s">
        <v>1725</v>
      </c>
      <c r="G1772" s="101" t="s">
        <v>1725</v>
      </c>
      <c r="H1772" s="358" t="s">
        <v>1698</v>
      </c>
      <c r="I1772" s="95">
        <v>90</v>
      </c>
      <c r="J1772" s="101">
        <v>0</v>
      </c>
      <c r="K1772" s="358" t="s">
        <v>1737</v>
      </c>
      <c r="L1772" s="359"/>
      <c r="M1772" s="116">
        <v>0</v>
      </c>
    </row>
    <row r="1773" spans="2:13">
      <c r="B1773" s="70" t="s">
        <v>1682</v>
      </c>
      <c r="C1773" s="95" t="s">
        <v>1724</v>
      </c>
      <c r="D1773" s="101">
        <v>0</v>
      </c>
      <c r="E1773" s="358" t="s">
        <v>1682</v>
      </c>
      <c r="F1773" s="95" t="s">
        <v>1724</v>
      </c>
      <c r="G1773" s="101">
        <v>0</v>
      </c>
      <c r="H1773" s="358" t="s">
        <v>1699</v>
      </c>
      <c r="I1773" s="95">
        <v>0</v>
      </c>
      <c r="J1773" s="101">
        <v>40</v>
      </c>
      <c r="K1773" s="76" t="s">
        <v>1708</v>
      </c>
      <c r="L1773" s="77"/>
      <c r="M1773" s="110">
        <v>0</v>
      </c>
    </row>
    <row r="1774" spans="2:13">
      <c r="B1774" s="70" t="s">
        <v>1683</v>
      </c>
      <c r="C1774" s="105" t="s">
        <v>1305</v>
      </c>
      <c r="D1774" s="101">
        <v>62</v>
      </c>
      <c r="E1774" s="358" t="s">
        <v>1683</v>
      </c>
      <c r="F1774" s="95" t="s">
        <v>1724</v>
      </c>
      <c r="G1774" s="101">
        <v>0</v>
      </c>
      <c r="H1774" s="358" t="s">
        <v>1700</v>
      </c>
      <c r="I1774" s="95">
        <v>0</v>
      </c>
      <c r="J1774" s="101">
        <v>0</v>
      </c>
      <c r="K1774" s="462" t="s">
        <v>1709</v>
      </c>
      <c r="L1774" s="463"/>
      <c r="M1774" s="469"/>
    </row>
    <row r="1775" spans="2:13">
      <c r="B1775" s="70" t="s">
        <v>1684</v>
      </c>
      <c r="C1775" s="95" t="s">
        <v>1724</v>
      </c>
      <c r="D1775" s="101">
        <v>0</v>
      </c>
      <c r="E1775" s="358" t="s">
        <v>1684</v>
      </c>
      <c r="F1775" s="103" t="s">
        <v>1786</v>
      </c>
      <c r="G1775" s="101">
        <v>60</v>
      </c>
      <c r="H1775" s="359" t="s">
        <v>1726</v>
      </c>
      <c r="I1775" s="95">
        <v>50</v>
      </c>
      <c r="J1775" s="101">
        <v>0</v>
      </c>
      <c r="K1775" s="470" t="s">
        <v>1710</v>
      </c>
      <c r="L1775" s="471"/>
      <c r="M1775" s="116">
        <v>0</v>
      </c>
    </row>
    <row r="1776" spans="2:13">
      <c r="B1776" s="70" t="s">
        <v>1685</v>
      </c>
      <c r="C1776" s="95" t="s">
        <v>1724</v>
      </c>
      <c r="D1776" s="101">
        <v>0</v>
      </c>
      <c r="E1776" s="358" t="s">
        <v>1685</v>
      </c>
      <c r="F1776" s="95" t="s">
        <v>1724</v>
      </c>
      <c r="G1776" s="101">
        <v>0</v>
      </c>
      <c r="H1776" s="358" t="s">
        <v>1701</v>
      </c>
      <c r="I1776" s="95">
        <v>0</v>
      </c>
      <c r="J1776" s="101">
        <v>10</v>
      </c>
      <c r="K1776" s="470" t="s">
        <v>1711</v>
      </c>
      <c r="L1776" s="471"/>
      <c r="M1776" s="116">
        <v>0</v>
      </c>
    </row>
    <row r="1777" spans="2:13">
      <c r="B1777" s="70" t="s">
        <v>1686</v>
      </c>
      <c r="C1777" s="95" t="s">
        <v>1149</v>
      </c>
      <c r="D1777" s="101">
        <v>55</v>
      </c>
      <c r="E1777" s="358" t="s">
        <v>1686</v>
      </c>
      <c r="F1777" s="95" t="s">
        <v>1724</v>
      </c>
      <c r="G1777" s="101">
        <v>0</v>
      </c>
      <c r="H1777" s="358" t="s">
        <v>1687</v>
      </c>
      <c r="I1777" s="95">
        <v>85</v>
      </c>
      <c r="J1777" s="101">
        <v>30</v>
      </c>
      <c r="K1777" s="470" t="s">
        <v>1712</v>
      </c>
      <c r="L1777" s="471"/>
      <c r="M1777" s="116">
        <v>0</v>
      </c>
    </row>
    <row r="1778" spans="2:13">
      <c r="B1778" s="70" t="s">
        <v>1687</v>
      </c>
      <c r="C1778" s="95" t="s">
        <v>1724</v>
      </c>
      <c r="D1778" s="101">
        <v>0</v>
      </c>
      <c r="E1778" s="358" t="s">
        <v>1687</v>
      </c>
      <c r="F1778" s="105" t="s">
        <v>1218</v>
      </c>
      <c r="G1778" s="101">
        <v>90</v>
      </c>
      <c r="H1778" s="358" t="s">
        <v>1702</v>
      </c>
      <c r="I1778" s="109">
        <v>0</v>
      </c>
      <c r="J1778" s="115">
        <v>0</v>
      </c>
      <c r="K1778" s="96"/>
      <c r="L1778" s="109"/>
      <c r="M1778" s="110"/>
    </row>
    <row r="1779" spans="2:13">
      <c r="B1779" s="70" t="s">
        <v>1688</v>
      </c>
      <c r="C1779" s="95" t="s">
        <v>1724</v>
      </c>
      <c r="D1779" s="101">
        <v>0</v>
      </c>
      <c r="E1779" s="358" t="s">
        <v>1688</v>
      </c>
      <c r="F1779" s="95" t="s">
        <v>1724</v>
      </c>
      <c r="G1779" s="101">
        <v>0</v>
      </c>
      <c r="H1779" s="472" t="s">
        <v>1714</v>
      </c>
      <c r="I1779" s="473"/>
      <c r="J1779" s="90" t="s">
        <v>1713</v>
      </c>
      <c r="K1779" s="106">
        <v>0</v>
      </c>
      <c r="L1779" s="91" t="s">
        <v>1707</v>
      </c>
      <c r="M1779" s="107">
        <v>115</v>
      </c>
    </row>
    <row r="1780" spans="2:13">
      <c r="B1780" s="70" t="s">
        <v>1689</v>
      </c>
      <c r="C1780" s="95" t="s">
        <v>1724</v>
      </c>
      <c r="D1780" s="101">
        <v>0</v>
      </c>
      <c r="E1780" s="358" t="s">
        <v>1689</v>
      </c>
      <c r="F1780" s="95" t="s">
        <v>1724</v>
      </c>
      <c r="G1780" s="101">
        <v>0</v>
      </c>
      <c r="H1780" s="359"/>
      <c r="I1780" s="359"/>
      <c r="J1780" s="359"/>
      <c r="K1780" s="359"/>
      <c r="L1780" s="359"/>
      <c r="M1780" s="74"/>
    </row>
    <row r="1781" spans="2:13">
      <c r="B1781" s="70" t="s">
        <v>1690</v>
      </c>
      <c r="C1781" s="95" t="s">
        <v>1724</v>
      </c>
      <c r="D1781" s="101">
        <v>0</v>
      </c>
      <c r="E1781" s="358" t="s">
        <v>1690</v>
      </c>
      <c r="F1781" s="105" t="s">
        <v>808</v>
      </c>
      <c r="G1781" s="101">
        <v>50</v>
      </c>
      <c r="H1781" s="359"/>
      <c r="I1781" s="359"/>
      <c r="J1781" s="359"/>
      <c r="K1781" s="359"/>
      <c r="L1781" s="359"/>
      <c r="M1781" s="74"/>
    </row>
    <row r="1782" spans="2:13">
      <c r="B1782" s="70" t="s">
        <v>1691</v>
      </c>
      <c r="C1782" s="95" t="s">
        <v>1724</v>
      </c>
      <c r="D1782" s="101">
        <v>0</v>
      </c>
      <c r="E1782" s="358" t="s">
        <v>1691</v>
      </c>
      <c r="F1782" s="95" t="s">
        <v>1724</v>
      </c>
      <c r="G1782" s="101">
        <v>0</v>
      </c>
      <c r="H1782" s="359"/>
      <c r="I1782" s="359"/>
      <c r="J1782" s="359"/>
      <c r="K1782" s="359"/>
      <c r="L1782" s="359"/>
      <c r="M1782" s="74"/>
    </row>
    <row r="1783" spans="2:13">
      <c r="B1783" s="70" t="s">
        <v>1692</v>
      </c>
      <c r="C1783" s="95" t="s">
        <v>1724</v>
      </c>
      <c r="D1783" s="101">
        <v>0</v>
      </c>
      <c r="E1783" s="358" t="s">
        <v>1692</v>
      </c>
      <c r="F1783" s="95" t="s">
        <v>1724</v>
      </c>
      <c r="G1783" s="101">
        <v>0</v>
      </c>
      <c r="H1783" s="359"/>
      <c r="I1783" s="359"/>
      <c r="J1783" s="359"/>
      <c r="K1783" s="359"/>
      <c r="L1783" s="359"/>
      <c r="M1783" s="74"/>
    </row>
    <row r="1784" spans="2:13">
      <c r="B1784" s="70" t="s">
        <v>1693</v>
      </c>
      <c r="C1784" s="95" t="s">
        <v>1724</v>
      </c>
      <c r="D1784" s="101">
        <v>0</v>
      </c>
      <c r="E1784" s="358" t="s">
        <v>1693</v>
      </c>
      <c r="F1784" s="105" t="s">
        <v>1187</v>
      </c>
      <c r="G1784" s="101">
        <v>80</v>
      </c>
      <c r="H1784" s="95" t="s">
        <v>1718</v>
      </c>
      <c r="I1784" s="359"/>
      <c r="J1784" s="94" t="s">
        <v>1719</v>
      </c>
      <c r="K1784" s="359"/>
      <c r="L1784" s="94" t="s">
        <v>1720</v>
      </c>
      <c r="M1784" s="74"/>
    </row>
    <row r="1785" spans="2:13">
      <c r="B1785" s="70" t="s">
        <v>1694</v>
      </c>
      <c r="C1785" s="95" t="s">
        <v>1724</v>
      </c>
      <c r="D1785" s="101">
        <v>0</v>
      </c>
      <c r="E1785" s="358" t="s">
        <v>1694</v>
      </c>
      <c r="F1785" s="95" t="s">
        <v>1724</v>
      </c>
      <c r="G1785" s="101">
        <v>0</v>
      </c>
      <c r="H1785" s="359"/>
      <c r="I1785" s="359"/>
      <c r="J1785" s="359"/>
      <c r="K1785" s="359"/>
      <c r="L1785" s="359"/>
      <c r="M1785" s="74"/>
    </row>
    <row r="1786" spans="2:13">
      <c r="B1786" s="70" t="s">
        <v>1679</v>
      </c>
      <c r="C1786" s="95" t="s">
        <v>1725</v>
      </c>
      <c r="D1786" s="101" t="s">
        <v>1725</v>
      </c>
      <c r="E1786" s="358" t="s">
        <v>1679</v>
      </c>
      <c r="F1786" s="95" t="s">
        <v>1725</v>
      </c>
      <c r="G1786" s="101" t="s">
        <v>1725</v>
      </c>
      <c r="H1786" s="359"/>
      <c r="I1786" s="359"/>
      <c r="J1786" s="359"/>
      <c r="K1786" s="359"/>
      <c r="L1786" s="359"/>
      <c r="M1786" s="74"/>
    </row>
    <row r="1787" spans="2:13">
      <c r="B1787" s="70" t="s">
        <v>1695</v>
      </c>
      <c r="C1787" s="95" t="s">
        <v>966</v>
      </c>
      <c r="D1787" s="101">
        <v>75</v>
      </c>
      <c r="E1787" s="358" t="s">
        <v>1695</v>
      </c>
      <c r="F1787" s="95" t="s">
        <v>1724</v>
      </c>
      <c r="G1787" s="101">
        <v>0</v>
      </c>
      <c r="H1787" s="359"/>
      <c r="I1787" s="359"/>
      <c r="J1787" s="359"/>
      <c r="K1787" s="359"/>
      <c r="L1787" s="359"/>
      <c r="M1787" s="74"/>
    </row>
    <row r="1788" spans="2:13" ht="15.75" thickBot="1">
      <c r="B1788" s="111" t="s">
        <v>1731</v>
      </c>
      <c r="C1788" s="102"/>
      <c r="D1788" s="117">
        <v>74</v>
      </c>
      <c r="E1788" s="112" t="s">
        <v>1732</v>
      </c>
      <c r="F1788" s="102"/>
      <c r="G1788" s="117">
        <v>70</v>
      </c>
      <c r="H1788" s="92"/>
      <c r="I1788" s="92"/>
      <c r="J1788" s="92"/>
      <c r="K1788" s="92"/>
      <c r="L1788" s="92"/>
      <c r="M1788" s="93"/>
    </row>
    <row r="1789" spans="2:13" ht="15.75" thickTop="1">
      <c r="B1789" s="165"/>
      <c r="C1789" s="166"/>
      <c r="D1789" s="166"/>
      <c r="E1789" s="165"/>
      <c r="F1789" s="166"/>
      <c r="G1789" s="166"/>
      <c r="H1789" s="165"/>
      <c r="I1789" s="165"/>
      <c r="J1789" s="165"/>
      <c r="K1789" s="165"/>
      <c r="L1789" s="165"/>
      <c r="M1789" s="165"/>
    </row>
    <row r="1790" spans="2:13">
      <c r="B1790" s="165"/>
      <c r="C1790" s="166"/>
      <c r="D1790" s="166"/>
      <c r="E1790" s="165"/>
      <c r="F1790" s="166"/>
      <c r="G1790" s="166"/>
      <c r="H1790" s="165"/>
      <c r="I1790" s="165"/>
      <c r="J1790" s="165"/>
      <c r="K1790" s="165"/>
      <c r="L1790" s="165"/>
      <c r="M1790" s="165"/>
    </row>
    <row r="1791" spans="2:13" ht="15.75" thickBot="1">
      <c r="B1791" s="165"/>
      <c r="C1791" s="166"/>
      <c r="D1791" s="166"/>
      <c r="E1791" s="165"/>
      <c r="F1791" s="166"/>
      <c r="G1791" s="166"/>
      <c r="H1791" s="165"/>
      <c r="I1791" s="165"/>
      <c r="J1791" s="165"/>
      <c r="K1791" s="165"/>
      <c r="L1791" s="165"/>
      <c r="M1791" s="165"/>
    </row>
    <row r="1792" spans="2:13" ht="16.5" thickTop="1" thickBot="1">
      <c r="B1792" s="457" t="s">
        <v>1825</v>
      </c>
      <c r="C1792" s="458"/>
      <c r="D1792" s="459" t="s">
        <v>1660</v>
      </c>
      <c r="E1792" s="460"/>
      <c r="F1792" s="460"/>
      <c r="G1792" s="460"/>
      <c r="H1792" s="460"/>
      <c r="I1792" s="461"/>
      <c r="J1792" s="237"/>
      <c r="K1792" s="68"/>
      <c r="L1792" s="68"/>
      <c r="M1792" s="69"/>
    </row>
    <row r="1793" spans="2:13" ht="15.75" thickTop="1">
      <c r="B1793" s="75" t="s">
        <v>1669</v>
      </c>
      <c r="C1793" s="235">
        <v>21</v>
      </c>
      <c r="D1793" s="234" t="s">
        <v>1654</v>
      </c>
      <c r="E1793" s="235" t="s">
        <v>1655</v>
      </c>
      <c r="F1793" s="235" t="s">
        <v>1656</v>
      </c>
      <c r="G1793" s="235" t="s">
        <v>1658</v>
      </c>
      <c r="H1793" s="235" t="s">
        <v>1657</v>
      </c>
      <c r="I1793" s="236" t="s">
        <v>1659</v>
      </c>
      <c r="J1793" s="238"/>
      <c r="K1793" s="233"/>
      <c r="L1793" s="233"/>
      <c r="M1793" s="74"/>
    </row>
    <row r="1794" spans="2:13">
      <c r="B1794" s="75" t="s">
        <v>1762</v>
      </c>
      <c r="C1794" s="95" t="s">
        <v>1747</v>
      </c>
      <c r="D1794" s="96">
        <v>76</v>
      </c>
      <c r="E1794" s="97">
        <v>104</v>
      </c>
      <c r="F1794" s="97">
        <v>71</v>
      </c>
      <c r="G1794" s="97">
        <v>104</v>
      </c>
      <c r="H1794" s="97">
        <v>71</v>
      </c>
      <c r="I1794" s="98">
        <v>108</v>
      </c>
      <c r="J1794" s="238"/>
      <c r="K1794" s="233"/>
      <c r="L1794" s="233"/>
      <c r="M1794" s="74"/>
    </row>
    <row r="1795" spans="2:13">
      <c r="B1795" s="75" t="s">
        <v>1667</v>
      </c>
      <c r="C1795" s="95" t="s">
        <v>5</v>
      </c>
      <c r="D1795" s="462" t="s">
        <v>1671</v>
      </c>
      <c r="E1795" s="463"/>
      <c r="F1795" s="463"/>
      <c r="G1795" s="463"/>
      <c r="H1795" s="463"/>
      <c r="I1795" s="464"/>
      <c r="J1795" s="238"/>
      <c r="K1795" s="233"/>
      <c r="L1795" s="233"/>
      <c r="M1795" s="74"/>
    </row>
    <row r="1796" spans="2:13">
      <c r="B1796" s="75" t="s">
        <v>1668</v>
      </c>
      <c r="C1796" s="95" t="s">
        <v>4</v>
      </c>
      <c r="D1796" s="465" t="s">
        <v>1663</v>
      </c>
      <c r="E1796" s="466"/>
      <c r="F1796" s="466"/>
      <c r="G1796" s="466" t="s">
        <v>1664</v>
      </c>
      <c r="H1796" s="466"/>
      <c r="I1796" s="467"/>
      <c r="J1796" s="238"/>
      <c r="K1796" s="233"/>
      <c r="L1796" s="233"/>
      <c r="M1796" s="74"/>
    </row>
    <row r="1797" spans="2:13">
      <c r="B1797" s="75" t="s">
        <v>1672</v>
      </c>
      <c r="C1797" s="95" t="s">
        <v>1422</v>
      </c>
      <c r="D1797" s="72" t="s">
        <v>1665</v>
      </c>
      <c r="E1797" s="285" t="s">
        <v>858</v>
      </c>
      <c r="F1797" s="233"/>
      <c r="G1797" s="73" t="s">
        <v>1665</v>
      </c>
      <c r="H1797" s="233" t="s">
        <v>871</v>
      </c>
      <c r="I1797" s="79"/>
      <c r="J1797" s="246"/>
      <c r="K1797" s="233"/>
      <c r="L1797" s="233"/>
      <c r="M1797" s="74"/>
    </row>
    <row r="1798" spans="2:13">
      <c r="B1798" s="75" t="s">
        <v>1661</v>
      </c>
      <c r="C1798" s="119">
        <v>1245.6300000000001</v>
      </c>
      <c r="D1798" s="80" t="s">
        <v>1666</v>
      </c>
      <c r="E1798" s="99">
        <v>120</v>
      </c>
      <c r="F1798" s="77"/>
      <c r="G1798" s="81" t="s">
        <v>1666</v>
      </c>
      <c r="H1798" s="99">
        <v>150</v>
      </c>
      <c r="I1798" s="78"/>
      <c r="J1798" s="193"/>
      <c r="K1798" s="233"/>
      <c r="L1798" s="233"/>
      <c r="M1798" s="74"/>
    </row>
    <row r="1799" spans="2:13">
      <c r="B1799" s="75" t="s">
        <v>1662</v>
      </c>
      <c r="C1799" s="149">
        <v>232.6</v>
      </c>
      <c r="D1799" s="462" t="s">
        <v>1670</v>
      </c>
      <c r="E1799" s="463"/>
      <c r="F1799" s="463"/>
      <c r="G1799" s="463"/>
      <c r="H1799" s="463"/>
      <c r="I1799" s="464"/>
      <c r="J1799" s="193"/>
      <c r="K1799" s="233"/>
      <c r="L1799" s="233"/>
      <c r="M1799" s="74"/>
    </row>
    <row r="1800" spans="2:13">
      <c r="B1800" s="75" t="s">
        <v>1730</v>
      </c>
      <c r="C1800" s="95">
        <v>583.25</v>
      </c>
      <c r="D1800" s="465" t="s">
        <v>1663</v>
      </c>
      <c r="E1800" s="466"/>
      <c r="F1800" s="466"/>
      <c r="G1800" s="466" t="s">
        <v>1664</v>
      </c>
      <c r="H1800" s="466"/>
      <c r="I1800" s="467"/>
      <c r="J1800" s="193"/>
      <c r="K1800" s="233"/>
      <c r="L1800" s="233"/>
      <c r="M1800" s="74"/>
    </row>
    <row r="1801" spans="2:13">
      <c r="B1801" s="75" t="s">
        <v>1715</v>
      </c>
      <c r="C1801" s="95">
        <v>1.17</v>
      </c>
      <c r="D1801" s="72" t="s">
        <v>1665</v>
      </c>
      <c r="E1801" s="233" t="s">
        <v>1079</v>
      </c>
      <c r="F1801" s="233"/>
      <c r="G1801" s="73" t="s">
        <v>1665</v>
      </c>
      <c r="H1801" s="233" t="s">
        <v>868</v>
      </c>
      <c r="I1801" s="79"/>
      <c r="J1801" s="193"/>
      <c r="K1801" s="233"/>
      <c r="L1801" s="233"/>
      <c r="M1801" s="74"/>
    </row>
    <row r="1802" spans="2:13">
      <c r="B1802" s="75" t="s">
        <v>1716</v>
      </c>
      <c r="C1802" s="95">
        <v>1.66</v>
      </c>
      <c r="D1802" s="72" t="s">
        <v>1666</v>
      </c>
      <c r="E1802" s="99">
        <v>126</v>
      </c>
      <c r="F1802" s="77"/>
      <c r="G1802" s="81" t="s">
        <v>1666</v>
      </c>
      <c r="H1802" s="100">
        <v>84</v>
      </c>
      <c r="I1802" s="79"/>
      <c r="J1802" s="193"/>
      <c r="K1802" s="233"/>
      <c r="L1802" s="233"/>
      <c r="M1802" s="74"/>
    </row>
    <row r="1803" spans="2:13">
      <c r="B1803" s="468" t="s">
        <v>1673</v>
      </c>
      <c r="C1803" s="463"/>
      <c r="D1803" s="464"/>
      <c r="E1803" s="462" t="s">
        <v>1674</v>
      </c>
      <c r="F1803" s="463"/>
      <c r="G1803" s="464"/>
      <c r="H1803" s="462" t="s">
        <v>1675</v>
      </c>
      <c r="I1803" s="463"/>
      <c r="J1803" s="464"/>
      <c r="K1803" s="462" t="s">
        <v>1703</v>
      </c>
      <c r="L1803" s="463"/>
      <c r="M1803" s="469"/>
    </row>
    <row r="1804" spans="2:13">
      <c r="B1804" s="82" t="s">
        <v>1676</v>
      </c>
      <c r="C1804" s="235" t="s">
        <v>1677</v>
      </c>
      <c r="D1804" s="236" t="s">
        <v>1678</v>
      </c>
      <c r="E1804" s="234" t="s">
        <v>1676</v>
      </c>
      <c r="F1804" s="235" t="s">
        <v>1677</v>
      </c>
      <c r="G1804" s="236" t="s">
        <v>1678</v>
      </c>
      <c r="H1804" s="234" t="s">
        <v>1696</v>
      </c>
      <c r="I1804" s="235" t="s">
        <v>1733</v>
      </c>
      <c r="J1804" s="236" t="s">
        <v>1734</v>
      </c>
      <c r="K1804" s="234" t="s">
        <v>1704</v>
      </c>
      <c r="L1804" s="235"/>
      <c r="M1804" s="86" t="s">
        <v>1705</v>
      </c>
    </row>
    <row r="1805" spans="2:13">
      <c r="B1805" s="70" t="s">
        <v>1680</v>
      </c>
      <c r="C1805" s="95" t="s">
        <v>1146</v>
      </c>
      <c r="D1805" s="101">
        <v>102</v>
      </c>
      <c r="E1805" s="232" t="s">
        <v>1680</v>
      </c>
      <c r="F1805" s="103" t="s">
        <v>946</v>
      </c>
      <c r="G1805" s="101">
        <v>68</v>
      </c>
      <c r="H1805" s="232" t="s">
        <v>1697</v>
      </c>
      <c r="I1805" s="95">
        <v>75</v>
      </c>
      <c r="J1805" s="101">
        <v>10</v>
      </c>
      <c r="K1805" s="232" t="s">
        <v>1706</v>
      </c>
      <c r="L1805" s="233"/>
      <c r="M1805" s="116">
        <v>0</v>
      </c>
    </row>
    <row r="1806" spans="2:13">
      <c r="B1806" s="70" t="s">
        <v>1681</v>
      </c>
      <c r="C1806" s="95" t="s">
        <v>1725</v>
      </c>
      <c r="D1806" s="101" t="s">
        <v>1725</v>
      </c>
      <c r="E1806" s="232" t="s">
        <v>1681</v>
      </c>
      <c r="F1806" s="95" t="s">
        <v>1725</v>
      </c>
      <c r="G1806" s="101" t="s">
        <v>1725</v>
      </c>
      <c r="H1806" s="232" t="s">
        <v>1698</v>
      </c>
      <c r="I1806" s="95">
        <v>90</v>
      </c>
      <c r="J1806" s="101">
        <v>0</v>
      </c>
      <c r="K1806" s="232" t="s">
        <v>1737</v>
      </c>
      <c r="L1806" s="233"/>
      <c r="M1806" s="116">
        <v>50</v>
      </c>
    </row>
    <row r="1807" spans="2:13">
      <c r="B1807" s="70" t="s">
        <v>1682</v>
      </c>
      <c r="C1807" s="95" t="s">
        <v>1724</v>
      </c>
      <c r="D1807" s="101">
        <v>0</v>
      </c>
      <c r="E1807" s="232" t="s">
        <v>1682</v>
      </c>
      <c r="F1807" s="95" t="s">
        <v>1724</v>
      </c>
      <c r="G1807" s="101">
        <v>0</v>
      </c>
      <c r="H1807" s="232" t="s">
        <v>1699</v>
      </c>
      <c r="I1807" s="95">
        <v>0</v>
      </c>
      <c r="J1807" s="101">
        <v>0</v>
      </c>
      <c r="K1807" s="76" t="s">
        <v>1708</v>
      </c>
      <c r="L1807" s="77"/>
      <c r="M1807" s="110">
        <v>0</v>
      </c>
    </row>
    <row r="1808" spans="2:13">
      <c r="B1808" s="70" t="s">
        <v>1683</v>
      </c>
      <c r="C1808" s="118" t="s">
        <v>1789</v>
      </c>
      <c r="D1808" s="101">
        <v>75</v>
      </c>
      <c r="E1808" s="232" t="s">
        <v>1683</v>
      </c>
      <c r="F1808" s="95" t="s">
        <v>1724</v>
      </c>
      <c r="G1808" s="101">
        <v>0</v>
      </c>
      <c r="H1808" s="232" t="s">
        <v>1700</v>
      </c>
      <c r="I1808" s="95">
        <v>0</v>
      </c>
      <c r="J1808" s="101">
        <v>0</v>
      </c>
      <c r="K1808" s="462" t="s">
        <v>1709</v>
      </c>
      <c r="L1808" s="463"/>
      <c r="M1808" s="469"/>
    </row>
    <row r="1809" spans="2:13">
      <c r="B1809" s="70" t="s">
        <v>1684</v>
      </c>
      <c r="C1809" s="95" t="s">
        <v>1724</v>
      </c>
      <c r="D1809" s="101">
        <v>0</v>
      </c>
      <c r="E1809" s="232" t="s">
        <v>1684</v>
      </c>
      <c r="F1809" s="95" t="s">
        <v>891</v>
      </c>
      <c r="G1809" s="101">
        <v>80</v>
      </c>
      <c r="H1809" s="233" t="s">
        <v>1726</v>
      </c>
      <c r="I1809" s="95">
        <v>50</v>
      </c>
      <c r="J1809" s="101">
        <v>0</v>
      </c>
      <c r="K1809" s="470" t="s">
        <v>1710</v>
      </c>
      <c r="L1809" s="471"/>
      <c r="M1809" s="116">
        <v>0</v>
      </c>
    </row>
    <row r="1810" spans="2:13">
      <c r="B1810" s="70" t="s">
        <v>1685</v>
      </c>
      <c r="C1810" s="95" t="s">
        <v>1724</v>
      </c>
      <c r="D1810" s="101">
        <v>0</v>
      </c>
      <c r="E1810" s="232" t="s">
        <v>1685</v>
      </c>
      <c r="F1810" s="95" t="s">
        <v>1724</v>
      </c>
      <c r="G1810" s="101">
        <v>0</v>
      </c>
      <c r="H1810" s="232" t="s">
        <v>1701</v>
      </c>
      <c r="I1810" s="95">
        <v>0</v>
      </c>
      <c r="J1810" s="101">
        <v>10</v>
      </c>
      <c r="K1810" s="470" t="s">
        <v>1711</v>
      </c>
      <c r="L1810" s="471"/>
      <c r="M1810" s="116">
        <v>0</v>
      </c>
    </row>
    <row r="1811" spans="2:13">
      <c r="B1811" s="70" t="s">
        <v>1686</v>
      </c>
      <c r="C1811" s="95" t="s">
        <v>1725</v>
      </c>
      <c r="D1811" s="101" t="s">
        <v>1725</v>
      </c>
      <c r="E1811" s="232" t="s">
        <v>1686</v>
      </c>
      <c r="F1811" s="95" t="s">
        <v>1725</v>
      </c>
      <c r="G1811" s="101" t="s">
        <v>1725</v>
      </c>
      <c r="H1811" s="232" t="s">
        <v>1687</v>
      </c>
      <c r="I1811" s="95">
        <v>85</v>
      </c>
      <c r="J1811" s="101">
        <v>30</v>
      </c>
      <c r="K1811" s="470" t="s">
        <v>1712</v>
      </c>
      <c r="L1811" s="471"/>
      <c r="M1811" s="116">
        <v>100</v>
      </c>
    </row>
    <row r="1812" spans="2:13">
      <c r="B1812" s="70" t="s">
        <v>1687</v>
      </c>
      <c r="C1812" s="95" t="s">
        <v>907</v>
      </c>
      <c r="D1812" s="101">
        <v>84</v>
      </c>
      <c r="E1812" s="232" t="s">
        <v>1687</v>
      </c>
      <c r="F1812" s="95" t="s">
        <v>1724</v>
      </c>
      <c r="G1812" s="101">
        <v>0</v>
      </c>
      <c r="H1812" s="232" t="s">
        <v>1702</v>
      </c>
      <c r="I1812" s="109">
        <v>0</v>
      </c>
      <c r="J1812" s="115">
        <v>0</v>
      </c>
      <c r="K1812" s="96"/>
      <c r="L1812" s="109"/>
      <c r="M1812" s="110"/>
    </row>
    <row r="1813" spans="2:13">
      <c r="B1813" s="70" t="s">
        <v>1688</v>
      </c>
      <c r="C1813" s="103" t="s">
        <v>813</v>
      </c>
      <c r="D1813" s="101">
        <v>100</v>
      </c>
      <c r="E1813" s="232" t="s">
        <v>1688</v>
      </c>
      <c r="F1813" s="95" t="s">
        <v>1724</v>
      </c>
      <c r="G1813" s="101">
        <v>0</v>
      </c>
      <c r="H1813" s="472" t="s">
        <v>1714</v>
      </c>
      <c r="I1813" s="473"/>
      <c r="J1813" s="90" t="s">
        <v>1713</v>
      </c>
      <c r="K1813" s="106">
        <v>10</v>
      </c>
      <c r="L1813" s="91" t="s">
        <v>1707</v>
      </c>
      <c r="M1813" s="107">
        <v>175</v>
      </c>
    </row>
    <row r="1814" spans="2:13">
      <c r="B1814" s="70" t="s">
        <v>1689</v>
      </c>
      <c r="C1814" s="95" t="s">
        <v>629</v>
      </c>
      <c r="D1814" s="101">
        <v>60</v>
      </c>
      <c r="E1814" s="232" t="s">
        <v>1689</v>
      </c>
      <c r="F1814" s="95" t="s">
        <v>1724</v>
      </c>
      <c r="G1814" s="101">
        <v>0</v>
      </c>
      <c r="H1814" s="233"/>
      <c r="I1814" s="233"/>
      <c r="J1814" s="233"/>
      <c r="K1814" s="233"/>
      <c r="L1814" s="233"/>
      <c r="M1814" s="74"/>
    </row>
    <row r="1815" spans="2:13">
      <c r="B1815" s="70" t="s">
        <v>1690</v>
      </c>
      <c r="C1815" s="95" t="s">
        <v>1724</v>
      </c>
      <c r="D1815" s="101">
        <v>0</v>
      </c>
      <c r="E1815" s="232" t="s">
        <v>1690</v>
      </c>
      <c r="F1815" s="95" t="s">
        <v>1724</v>
      </c>
      <c r="G1815" s="101">
        <v>0</v>
      </c>
      <c r="H1815" s="233"/>
      <c r="I1815" s="233"/>
      <c r="J1815" s="233"/>
      <c r="K1815" s="233"/>
      <c r="L1815" s="233"/>
      <c r="M1815" s="74"/>
    </row>
    <row r="1816" spans="2:13">
      <c r="B1816" s="70" t="s">
        <v>1691</v>
      </c>
      <c r="C1816" s="95" t="s">
        <v>1335</v>
      </c>
      <c r="D1816" s="101">
        <v>70</v>
      </c>
      <c r="E1816" s="232" t="s">
        <v>1691</v>
      </c>
      <c r="F1816" s="95" t="s">
        <v>1724</v>
      </c>
      <c r="G1816" s="101">
        <v>0</v>
      </c>
      <c r="H1816" s="233"/>
      <c r="I1816" s="233"/>
      <c r="J1816" s="233"/>
      <c r="K1816" s="233"/>
      <c r="L1816" s="233"/>
      <c r="M1816" s="74"/>
    </row>
    <row r="1817" spans="2:13">
      <c r="B1817" s="70" t="s">
        <v>1692</v>
      </c>
      <c r="C1817" s="103" t="s">
        <v>1254</v>
      </c>
      <c r="D1817" s="101">
        <v>80</v>
      </c>
      <c r="E1817" s="232" t="s">
        <v>1692</v>
      </c>
      <c r="F1817" s="95" t="s">
        <v>1724</v>
      </c>
      <c r="G1817" s="101">
        <v>0</v>
      </c>
      <c r="H1817" s="233"/>
      <c r="I1817" s="233"/>
      <c r="J1817" s="233"/>
      <c r="K1817" s="233"/>
      <c r="L1817" s="233"/>
      <c r="M1817" s="74"/>
    </row>
    <row r="1818" spans="2:13">
      <c r="B1818" s="70" t="s">
        <v>1693</v>
      </c>
      <c r="C1818" s="105" t="s">
        <v>1189</v>
      </c>
      <c r="D1818" s="101">
        <v>70</v>
      </c>
      <c r="E1818" s="232" t="s">
        <v>1693</v>
      </c>
      <c r="F1818" s="95" t="s">
        <v>1724</v>
      </c>
      <c r="G1818" s="101">
        <v>0</v>
      </c>
      <c r="H1818" s="95" t="s">
        <v>1718</v>
      </c>
      <c r="I1818" s="233"/>
      <c r="J1818" s="94" t="s">
        <v>1719</v>
      </c>
      <c r="K1818" s="233"/>
      <c r="L1818" s="94" t="s">
        <v>1720</v>
      </c>
      <c r="M1818" s="74"/>
    </row>
    <row r="1819" spans="2:13">
      <c r="B1819" s="70" t="s">
        <v>1694</v>
      </c>
      <c r="C1819" s="95" t="s">
        <v>1724</v>
      </c>
      <c r="D1819" s="101">
        <v>0</v>
      </c>
      <c r="E1819" s="232" t="s">
        <v>1694</v>
      </c>
      <c r="F1819" s="95" t="s">
        <v>1724</v>
      </c>
      <c r="G1819" s="101">
        <v>0</v>
      </c>
      <c r="H1819" s="233"/>
      <c r="I1819" s="233"/>
      <c r="J1819" s="233"/>
      <c r="K1819" s="233"/>
      <c r="L1819" s="233"/>
      <c r="M1819" s="74"/>
    </row>
    <row r="1820" spans="2:13">
      <c r="B1820" s="70" t="s">
        <v>1679</v>
      </c>
      <c r="C1820" s="95" t="s">
        <v>865</v>
      </c>
      <c r="D1820" s="101">
        <v>66</v>
      </c>
      <c r="E1820" s="232" t="s">
        <v>1679</v>
      </c>
      <c r="F1820" s="95" t="s">
        <v>1724</v>
      </c>
      <c r="G1820" s="101">
        <v>0</v>
      </c>
      <c r="H1820" s="233"/>
      <c r="I1820" s="233"/>
      <c r="J1820" s="233"/>
      <c r="K1820" s="233"/>
      <c r="L1820" s="233"/>
      <c r="M1820" s="74"/>
    </row>
    <row r="1821" spans="2:13">
      <c r="B1821" s="70" t="s">
        <v>1695</v>
      </c>
      <c r="C1821" s="95" t="s">
        <v>966</v>
      </c>
      <c r="D1821" s="101">
        <v>75</v>
      </c>
      <c r="E1821" s="232" t="s">
        <v>1695</v>
      </c>
      <c r="F1821" s="95" t="s">
        <v>1724</v>
      </c>
      <c r="G1821" s="101">
        <v>0</v>
      </c>
      <c r="H1821" s="233"/>
      <c r="I1821" s="233"/>
      <c r="J1821" s="233"/>
      <c r="K1821" s="233"/>
      <c r="L1821" s="233"/>
      <c r="M1821" s="74"/>
    </row>
    <row r="1822" spans="2:13" ht="15.75" thickBot="1">
      <c r="B1822" s="111" t="s">
        <v>1731</v>
      </c>
      <c r="C1822" s="102"/>
      <c r="D1822" s="117">
        <v>78</v>
      </c>
      <c r="E1822" s="112" t="s">
        <v>1732</v>
      </c>
      <c r="F1822" s="102"/>
      <c r="G1822" s="117">
        <v>74</v>
      </c>
      <c r="H1822" s="92"/>
      <c r="I1822" s="92"/>
      <c r="J1822" s="92"/>
      <c r="K1822" s="92"/>
      <c r="L1822" s="92"/>
      <c r="M1822" s="93"/>
    </row>
    <row r="1823" spans="2:13" ht="15.75" thickTop="1">
      <c r="B1823" s="165"/>
      <c r="C1823" s="166"/>
      <c r="D1823" s="166"/>
      <c r="E1823" s="165"/>
      <c r="F1823" s="166"/>
      <c r="G1823" s="166"/>
      <c r="H1823" s="165"/>
      <c r="I1823" s="165"/>
      <c r="J1823" s="165"/>
      <c r="K1823" s="165"/>
      <c r="L1823" s="165"/>
      <c r="M1823" s="165"/>
    </row>
    <row r="1824" spans="2:13">
      <c r="B1824" s="165"/>
      <c r="C1824" s="166"/>
      <c r="D1824" s="166"/>
      <c r="E1824" s="165"/>
      <c r="F1824" s="166"/>
      <c r="G1824" s="166"/>
      <c r="H1824" s="165"/>
      <c r="I1824" s="165"/>
      <c r="J1824" s="165"/>
      <c r="K1824" s="165"/>
      <c r="L1824" s="165"/>
      <c r="M1824" s="165"/>
    </row>
    <row r="1825" spans="2:13" ht="15.75" thickBot="1">
      <c r="B1825" s="165"/>
      <c r="C1825" s="166"/>
      <c r="D1825" s="166"/>
      <c r="E1825" s="165"/>
      <c r="F1825" s="166"/>
      <c r="G1825" s="166"/>
      <c r="H1825" s="165"/>
      <c r="I1825" s="165"/>
      <c r="J1825" s="165"/>
      <c r="K1825" s="165"/>
      <c r="L1825" s="165"/>
      <c r="M1825" s="165"/>
    </row>
    <row r="1826" spans="2:13" ht="16.5" thickTop="1" thickBot="1">
      <c r="B1826" s="457" t="s">
        <v>1826</v>
      </c>
      <c r="C1826" s="458"/>
      <c r="D1826" s="459" t="s">
        <v>1660</v>
      </c>
      <c r="E1826" s="460"/>
      <c r="F1826" s="460"/>
      <c r="G1826" s="460"/>
      <c r="H1826" s="460"/>
      <c r="I1826" s="461"/>
      <c r="J1826" s="68"/>
      <c r="K1826" s="68"/>
      <c r="L1826" s="68"/>
      <c r="M1826" s="69"/>
    </row>
    <row r="1827" spans="2:13" ht="15.75" thickTop="1">
      <c r="B1827" s="75" t="s">
        <v>1669</v>
      </c>
      <c r="C1827" s="244">
        <v>28</v>
      </c>
      <c r="D1827" s="243" t="s">
        <v>1654</v>
      </c>
      <c r="E1827" s="244" t="s">
        <v>1655</v>
      </c>
      <c r="F1827" s="244" t="s">
        <v>1656</v>
      </c>
      <c r="G1827" s="244" t="s">
        <v>1658</v>
      </c>
      <c r="H1827" s="244" t="s">
        <v>1657</v>
      </c>
      <c r="I1827" s="245" t="s">
        <v>1659</v>
      </c>
      <c r="J1827" s="242"/>
      <c r="K1827" s="242"/>
      <c r="L1827" s="242"/>
      <c r="M1827" s="74"/>
    </row>
    <row r="1828" spans="2:13">
      <c r="B1828" s="75" t="s">
        <v>1762</v>
      </c>
      <c r="C1828" s="95" t="s">
        <v>1747</v>
      </c>
      <c r="D1828" s="96">
        <v>100</v>
      </c>
      <c r="E1828" s="97">
        <v>100</v>
      </c>
      <c r="F1828" s="97">
        <v>100</v>
      </c>
      <c r="G1828" s="97">
        <v>100</v>
      </c>
      <c r="H1828" s="97">
        <v>100</v>
      </c>
      <c r="I1828" s="98">
        <v>100</v>
      </c>
      <c r="J1828" s="242"/>
      <c r="K1828" s="242"/>
      <c r="L1828" s="242"/>
      <c r="M1828" s="74"/>
    </row>
    <row r="1829" spans="2:13">
      <c r="B1829" s="75" t="s">
        <v>1667</v>
      </c>
      <c r="C1829" s="95" t="s">
        <v>15</v>
      </c>
      <c r="D1829" s="462" t="s">
        <v>1671</v>
      </c>
      <c r="E1829" s="463"/>
      <c r="F1829" s="463"/>
      <c r="G1829" s="463"/>
      <c r="H1829" s="463"/>
      <c r="I1829" s="464"/>
      <c r="J1829" s="242"/>
      <c r="K1829" s="242"/>
      <c r="L1829" s="242"/>
      <c r="M1829" s="74"/>
    </row>
    <row r="1830" spans="2:13">
      <c r="B1830" s="75" t="s">
        <v>1668</v>
      </c>
      <c r="C1830" s="95" t="s">
        <v>13</v>
      </c>
      <c r="D1830" s="465" t="s">
        <v>1663</v>
      </c>
      <c r="E1830" s="466"/>
      <c r="F1830" s="466"/>
      <c r="G1830" s="466" t="s">
        <v>1664</v>
      </c>
      <c r="H1830" s="466"/>
      <c r="I1830" s="467"/>
      <c r="J1830" s="242"/>
      <c r="K1830" s="242"/>
      <c r="L1830" s="242"/>
      <c r="M1830" s="74"/>
    </row>
    <row r="1831" spans="2:13">
      <c r="B1831" s="75" t="s">
        <v>1672</v>
      </c>
      <c r="C1831" s="105" t="s">
        <v>1566</v>
      </c>
      <c r="D1831" s="72" t="s">
        <v>1665</v>
      </c>
      <c r="E1831" s="242" t="s">
        <v>965</v>
      </c>
      <c r="F1831" s="242"/>
      <c r="G1831" s="73" t="s">
        <v>1665</v>
      </c>
      <c r="H1831" s="242" t="s">
        <v>1374</v>
      </c>
      <c r="I1831" s="79"/>
      <c r="J1831" s="196"/>
      <c r="K1831" s="242"/>
      <c r="L1831" s="242"/>
      <c r="M1831" s="74"/>
    </row>
    <row r="1832" spans="2:13">
      <c r="B1832" s="75" t="s">
        <v>1661</v>
      </c>
      <c r="C1832" s="95">
        <v>678.12</v>
      </c>
      <c r="D1832" s="80" t="s">
        <v>1666</v>
      </c>
      <c r="E1832" s="99">
        <v>80</v>
      </c>
      <c r="F1832" s="77"/>
      <c r="G1832" s="81" t="s">
        <v>1666</v>
      </c>
      <c r="H1832" s="99">
        <v>72</v>
      </c>
      <c r="I1832" s="78"/>
      <c r="J1832" s="195"/>
      <c r="K1832" s="242"/>
      <c r="L1832" s="242"/>
      <c r="M1832" s="74"/>
    </row>
    <row r="1833" spans="2:13">
      <c r="B1833" s="75" t="s">
        <v>1662</v>
      </c>
      <c r="C1833" s="149">
        <v>893.2</v>
      </c>
      <c r="D1833" s="462" t="s">
        <v>1670</v>
      </c>
      <c r="E1833" s="463"/>
      <c r="F1833" s="463"/>
      <c r="G1833" s="463"/>
      <c r="H1833" s="463"/>
      <c r="I1833" s="464"/>
      <c r="J1833" s="129"/>
      <c r="K1833" s="242"/>
      <c r="L1833" s="242"/>
      <c r="M1833" s="74"/>
    </row>
    <row r="1834" spans="2:13">
      <c r="B1834" s="75" t="s">
        <v>1730</v>
      </c>
      <c r="C1834" s="119">
        <v>1198.57</v>
      </c>
      <c r="D1834" s="465" t="s">
        <v>1663</v>
      </c>
      <c r="E1834" s="466"/>
      <c r="F1834" s="466"/>
      <c r="G1834" s="466" t="s">
        <v>1664</v>
      </c>
      <c r="H1834" s="466"/>
      <c r="I1834" s="467"/>
      <c r="J1834" s="129"/>
      <c r="K1834" s="242"/>
      <c r="L1834" s="242"/>
      <c r="M1834" s="74"/>
    </row>
    <row r="1835" spans="2:13">
      <c r="B1835" s="75" t="s">
        <v>1715</v>
      </c>
      <c r="C1835" s="95">
        <v>1.54</v>
      </c>
      <c r="D1835" s="72" t="s">
        <v>1665</v>
      </c>
      <c r="E1835" s="242" t="s">
        <v>862</v>
      </c>
      <c r="F1835" s="242"/>
      <c r="G1835" s="73" t="s">
        <v>1665</v>
      </c>
      <c r="H1835" s="242" t="s">
        <v>13</v>
      </c>
      <c r="I1835" s="79"/>
      <c r="J1835" s="129"/>
      <c r="K1835" s="242"/>
      <c r="L1835" s="242"/>
      <c r="M1835" s="74"/>
    </row>
    <row r="1836" spans="2:13">
      <c r="B1836" s="75" t="s">
        <v>1716</v>
      </c>
      <c r="C1836" s="95">
        <v>1.54</v>
      </c>
      <c r="D1836" s="72" t="s">
        <v>1666</v>
      </c>
      <c r="E1836" s="99">
        <v>80</v>
      </c>
      <c r="F1836" s="77"/>
      <c r="G1836" s="81" t="s">
        <v>1666</v>
      </c>
      <c r="H1836" s="100">
        <v>90</v>
      </c>
      <c r="I1836" s="79"/>
      <c r="J1836" s="129"/>
      <c r="K1836" s="242"/>
      <c r="L1836" s="242"/>
      <c r="M1836" s="74"/>
    </row>
    <row r="1837" spans="2:13">
      <c r="B1837" s="468" t="s">
        <v>1673</v>
      </c>
      <c r="C1837" s="463"/>
      <c r="D1837" s="464"/>
      <c r="E1837" s="462" t="s">
        <v>1674</v>
      </c>
      <c r="F1837" s="463"/>
      <c r="G1837" s="464"/>
      <c r="H1837" s="462" t="s">
        <v>1675</v>
      </c>
      <c r="I1837" s="463"/>
      <c r="J1837" s="464"/>
      <c r="K1837" s="462" t="s">
        <v>1703</v>
      </c>
      <c r="L1837" s="463"/>
      <c r="M1837" s="469"/>
    </row>
    <row r="1838" spans="2:13">
      <c r="B1838" s="82" t="s">
        <v>1676</v>
      </c>
      <c r="C1838" s="244" t="s">
        <v>1677</v>
      </c>
      <c r="D1838" s="245" t="s">
        <v>1678</v>
      </c>
      <c r="E1838" s="243" t="s">
        <v>1676</v>
      </c>
      <c r="F1838" s="244" t="s">
        <v>1677</v>
      </c>
      <c r="G1838" s="245" t="s">
        <v>1678</v>
      </c>
      <c r="H1838" s="243" t="s">
        <v>1696</v>
      </c>
      <c r="I1838" s="244" t="s">
        <v>1733</v>
      </c>
      <c r="J1838" s="245" t="s">
        <v>1734</v>
      </c>
      <c r="K1838" s="243" t="s">
        <v>1704</v>
      </c>
      <c r="L1838" s="244"/>
      <c r="M1838" s="86" t="s">
        <v>1705</v>
      </c>
    </row>
    <row r="1839" spans="2:13">
      <c r="B1839" s="70" t="s">
        <v>1680</v>
      </c>
      <c r="C1839" s="95" t="s">
        <v>1146</v>
      </c>
      <c r="D1839" s="101">
        <v>102</v>
      </c>
      <c r="E1839" s="241" t="s">
        <v>1680</v>
      </c>
      <c r="F1839" s="103" t="s">
        <v>946</v>
      </c>
      <c r="G1839" s="101">
        <v>68</v>
      </c>
      <c r="H1839" s="241" t="s">
        <v>1697</v>
      </c>
      <c r="I1839" s="95">
        <v>0</v>
      </c>
      <c r="J1839" s="101">
        <v>20</v>
      </c>
      <c r="K1839" s="241" t="s">
        <v>1706</v>
      </c>
      <c r="L1839" s="242"/>
      <c r="M1839" s="116">
        <v>55</v>
      </c>
    </row>
    <row r="1840" spans="2:13">
      <c r="B1840" s="70" t="s">
        <v>1681</v>
      </c>
      <c r="C1840" s="95" t="s">
        <v>849</v>
      </c>
      <c r="D1840" s="101">
        <v>75</v>
      </c>
      <c r="E1840" s="241" t="s">
        <v>1681</v>
      </c>
      <c r="F1840" s="95" t="s">
        <v>1724</v>
      </c>
      <c r="G1840" s="101">
        <v>0</v>
      </c>
      <c r="H1840" s="241" t="s">
        <v>1698</v>
      </c>
      <c r="I1840" s="95">
        <v>90</v>
      </c>
      <c r="J1840" s="101">
        <v>60</v>
      </c>
      <c r="K1840" s="241" t="s">
        <v>1737</v>
      </c>
      <c r="L1840" s="242"/>
      <c r="M1840" s="116">
        <v>25</v>
      </c>
    </row>
    <row r="1841" spans="2:13">
      <c r="B1841" s="70" t="s">
        <v>1682</v>
      </c>
      <c r="C1841" s="95" t="s">
        <v>1724</v>
      </c>
      <c r="D1841" s="101">
        <v>0</v>
      </c>
      <c r="E1841" s="241" t="s">
        <v>1682</v>
      </c>
      <c r="F1841" s="105" t="s">
        <v>1348</v>
      </c>
      <c r="G1841" s="101">
        <v>60</v>
      </c>
      <c r="H1841" s="241" t="s">
        <v>1699</v>
      </c>
      <c r="I1841" s="95">
        <v>0</v>
      </c>
      <c r="J1841" s="101">
        <v>100</v>
      </c>
      <c r="K1841" s="76" t="s">
        <v>1708</v>
      </c>
      <c r="L1841" s="77"/>
      <c r="M1841" s="110">
        <v>30</v>
      </c>
    </row>
    <row r="1842" spans="2:13">
      <c r="B1842" s="70" t="s">
        <v>1683</v>
      </c>
      <c r="C1842" s="118" t="s">
        <v>1789</v>
      </c>
      <c r="D1842" s="101">
        <v>75</v>
      </c>
      <c r="E1842" s="241" t="s">
        <v>1683</v>
      </c>
      <c r="F1842" s="105" t="s">
        <v>1309</v>
      </c>
      <c r="G1842" s="101">
        <v>95</v>
      </c>
      <c r="H1842" s="241" t="s">
        <v>1700</v>
      </c>
      <c r="I1842" s="95">
        <v>0</v>
      </c>
      <c r="J1842" s="101">
        <v>20</v>
      </c>
      <c r="K1842" s="462" t="s">
        <v>1709</v>
      </c>
      <c r="L1842" s="463"/>
      <c r="M1842" s="469"/>
    </row>
    <row r="1843" spans="2:13">
      <c r="B1843" s="70" t="s">
        <v>1684</v>
      </c>
      <c r="C1843" s="95" t="s">
        <v>1724</v>
      </c>
      <c r="D1843" s="101">
        <v>0</v>
      </c>
      <c r="E1843" s="241" t="s">
        <v>1684</v>
      </c>
      <c r="F1843" s="95" t="s">
        <v>891</v>
      </c>
      <c r="G1843" s="101">
        <v>80</v>
      </c>
      <c r="H1843" s="242" t="s">
        <v>1726</v>
      </c>
      <c r="I1843" s="95">
        <v>0</v>
      </c>
      <c r="J1843" s="101">
        <v>0</v>
      </c>
      <c r="K1843" s="470" t="s">
        <v>1710</v>
      </c>
      <c r="L1843" s="471"/>
      <c r="M1843" s="116">
        <v>0</v>
      </c>
    </row>
    <row r="1844" spans="2:13">
      <c r="B1844" s="70" t="s">
        <v>1685</v>
      </c>
      <c r="C1844" s="95" t="s">
        <v>955</v>
      </c>
      <c r="D1844" s="101">
        <v>75</v>
      </c>
      <c r="E1844" s="241" t="s">
        <v>1685</v>
      </c>
      <c r="F1844" s="95" t="s">
        <v>958</v>
      </c>
      <c r="G1844" s="101">
        <v>52</v>
      </c>
      <c r="H1844" s="241" t="s">
        <v>1701</v>
      </c>
      <c r="I1844" s="95">
        <v>100</v>
      </c>
      <c r="J1844" s="101">
        <v>40</v>
      </c>
      <c r="K1844" s="470" t="s">
        <v>1711</v>
      </c>
      <c r="L1844" s="471"/>
      <c r="M1844" s="116">
        <v>0</v>
      </c>
    </row>
    <row r="1845" spans="2:13">
      <c r="B1845" s="70" t="s">
        <v>1686</v>
      </c>
      <c r="C1845" s="104" t="s">
        <v>806</v>
      </c>
      <c r="D1845" s="101">
        <v>60</v>
      </c>
      <c r="E1845" s="241" t="s">
        <v>1686</v>
      </c>
      <c r="F1845" s="95" t="s">
        <v>1724</v>
      </c>
      <c r="G1845" s="101">
        <v>0</v>
      </c>
      <c r="H1845" s="241" t="s">
        <v>1687</v>
      </c>
      <c r="I1845" s="95">
        <v>85</v>
      </c>
      <c r="J1845" s="101">
        <v>0</v>
      </c>
      <c r="K1845" s="470" t="s">
        <v>1712</v>
      </c>
      <c r="L1845" s="471"/>
      <c r="M1845" s="116">
        <v>100</v>
      </c>
    </row>
    <row r="1846" spans="2:13">
      <c r="B1846" s="70" t="s">
        <v>1687</v>
      </c>
      <c r="C1846" s="95" t="s">
        <v>1724</v>
      </c>
      <c r="D1846" s="101">
        <v>0</v>
      </c>
      <c r="E1846" s="241" t="s">
        <v>1687</v>
      </c>
      <c r="F1846" s="95" t="s">
        <v>1724</v>
      </c>
      <c r="G1846" s="101">
        <v>0</v>
      </c>
      <c r="H1846" s="241" t="s">
        <v>1702</v>
      </c>
      <c r="I1846" s="109">
        <v>0</v>
      </c>
      <c r="J1846" s="115">
        <v>0</v>
      </c>
      <c r="K1846" s="96"/>
      <c r="L1846" s="109"/>
      <c r="M1846" s="110"/>
    </row>
    <row r="1847" spans="2:13">
      <c r="B1847" s="70" t="s">
        <v>1688</v>
      </c>
      <c r="C1847" s="95" t="s">
        <v>1724</v>
      </c>
      <c r="D1847" s="101">
        <v>0</v>
      </c>
      <c r="E1847" s="241" t="s">
        <v>1688</v>
      </c>
      <c r="F1847" s="95" t="s">
        <v>1724</v>
      </c>
      <c r="G1847" s="101">
        <v>0</v>
      </c>
      <c r="H1847" s="472" t="s">
        <v>1714</v>
      </c>
      <c r="I1847" s="473"/>
      <c r="J1847" s="90" t="s">
        <v>1713</v>
      </c>
      <c r="K1847" s="106">
        <v>90</v>
      </c>
      <c r="L1847" s="91" t="s">
        <v>1707</v>
      </c>
      <c r="M1847" s="107">
        <v>250</v>
      </c>
    </row>
    <row r="1848" spans="2:13">
      <c r="B1848" s="70" t="s">
        <v>1689</v>
      </c>
      <c r="C1848" s="95" t="s">
        <v>629</v>
      </c>
      <c r="D1848" s="101">
        <v>60</v>
      </c>
      <c r="E1848" s="241" t="s">
        <v>1689</v>
      </c>
      <c r="F1848" s="95" t="s">
        <v>1724</v>
      </c>
      <c r="G1848" s="101">
        <v>0</v>
      </c>
      <c r="H1848" s="242"/>
      <c r="I1848" s="242"/>
      <c r="J1848" s="242"/>
      <c r="K1848" s="242"/>
      <c r="L1848" s="242"/>
      <c r="M1848" s="74"/>
    </row>
    <row r="1849" spans="2:13">
      <c r="B1849" s="70" t="s">
        <v>1690</v>
      </c>
      <c r="C1849" s="95" t="s">
        <v>1725</v>
      </c>
      <c r="D1849" s="101" t="s">
        <v>1725</v>
      </c>
      <c r="E1849" s="241" t="s">
        <v>1690</v>
      </c>
      <c r="F1849" s="95" t="s">
        <v>1725</v>
      </c>
      <c r="G1849" s="101" t="s">
        <v>1725</v>
      </c>
      <c r="H1849" s="242"/>
      <c r="I1849" s="242"/>
      <c r="J1849" s="242"/>
      <c r="K1849" s="242"/>
      <c r="L1849" s="242"/>
      <c r="M1849" s="74"/>
    </row>
    <row r="1850" spans="2:13">
      <c r="B1850" s="70" t="s">
        <v>1691</v>
      </c>
      <c r="C1850" s="95" t="s">
        <v>1335</v>
      </c>
      <c r="D1850" s="101">
        <v>70</v>
      </c>
      <c r="E1850" s="241" t="s">
        <v>1691</v>
      </c>
      <c r="F1850" s="105" t="s">
        <v>1197</v>
      </c>
      <c r="G1850" s="101">
        <v>75</v>
      </c>
      <c r="H1850" s="242"/>
      <c r="I1850" s="242"/>
      <c r="J1850" s="242"/>
      <c r="K1850" s="242"/>
      <c r="L1850" s="242"/>
      <c r="M1850" s="74"/>
    </row>
    <row r="1851" spans="2:13">
      <c r="B1851" s="70" t="s">
        <v>1692</v>
      </c>
      <c r="C1851" s="95" t="s">
        <v>1724</v>
      </c>
      <c r="D1851" s="101">
        <v>0</v>
      </c>
      <c r="E1851" s="241" t="s">
        <v>1692</v>
      </c>
      <c r="F1851" s="95" t="s">
        <v>1724</v>
      </c>
      <c r="G1851" s="101">
        <v>0</v>
      </c>
      <c r="H1851" s="242"/>
      <c r="I1851" s="242"/>
      <c r="J1851" s="242"/>
      <c r="K1851" s="242"/>
      <c r="L1851" s="242"/>
      <c r="M1851" s="74"/>
    </row>
    <row r="1852" spans="2:13">
      <c r="B1852" s="70" t="s">
        <v>1693</v>
      </c>
      <c r="C1852" s="95" t="s">
        <v>1724</v>
      </c>
      <c r="D1852" s="101">
        <v>0</v>
      </c>
      <c r="E1852" s="241" t="s">
        <v>1693</v>
      </c>
      <c r="F1852" s="105" t="s">
        <v>1187</v>
      </c>
      <c r="G1852" s="101">
        <v>80</v>
      </c>
      <c r="H1852" s="95"/>
      <c r="I1852" s="242" t="s">
        <v>1805</v>
      </c>
      <c r="J1852" s="94"/>
      <c r="K1852" s="242"/>
      <c r="L1852" s="94" t="s">
        <v>1720</v>
      </c>
      <c r="M1852" s="74"/>
    </row>
    <row r="1853" spans="2:13">
      <c r="B1853" s="70" t="s">
        <v>1694</v>
      </c>
      <c r="C1853" s="95" t="s">
        <v>1724</v>
      </c>
      <c r="D1853" s="101">
        <v>0</v>
      </c>
      <c r="E1853" s="241" t="s">
        <v>1694</v>
      </c>
      <c r="F1853" s="95" t="s">
        <v>1724</v>
      </c>
      <c r="G1853" s="101">
        <v>0</v>
      </c>
      <c r="H1853" s="242"/>
      <c r="I1853" s="242"/>
      <c r="J1853" s="242"/>
      <c r="K1853" s="242"/>
      <c r="L1853" s="242"/>
      <c r="M1853" s="74"/>
    </row>
    <row r="1854" spans="2:13">
      <c r="B1854" s="70" t="s">
        <v>1679</v>
      </c>
      <c r="C1854" s="95" t="s">
        <v>865</v>
      </c>
      <c r="D1854" s="101">
        <v>66</v>
      </c>
      <c r="E1854" s="241" t="s">
        <v>1679</v>
      </c>
      <c r="F1854" s="95" t="s">
        <v>1724</v>
      </c>
      <c r="G1854" s="101">
        <v>0</v>
      </c>
      <c r="H1854" s="242"/>
      <c r="I1854" s="242"/>
      <c r="J1854" s="242"/>
      <c r="K1854" s="242"/>
      <c r="L1854" s="242"/>
      <c r="M1854" s="74"/>
    </row>
    <row r="1855" spans="2:13">
      <c r="B1855" s="70" t="s">
        <v>1695</v>
      </c>
      <c r="C1855" s="95" t="s">
        <v>1725</v>
      </c>
      <c r="D1855" s="101" t="s">
        <v>1725</v>
      </c>
      <c r="E1855" s="241" t="s">
        <v>1695</v>
      </c>
      <c r="F1855" s="95" t="s">
        <v>1725</v>
      </c>
      <c r="G1855" s="101" t="s">
        <v>1725</v>
      </c>
      <c r="H1855" s="242"/>
      <c r="I1855" s="242"/>
      <c r="J1855" s="242"/>
      <c r="K1855" s="242"/>
      <c r="L1855" s="242"/>
      <c r="M1855" s="74"/>
    </row>
    <row r="1856" spans="2:13" ht="15.75" thickBot="1">
      <c r="B1856" s="111" t="s">
        <v>1731</v>
      </c>
      <c r="C1856" s="102"/>
      <c r="D1856" s="117">
        <v>73</v>
      </c>
      <c r="E1856" s="112" t="s">
        <v>1732</v>
      </c>
      <c r="F1856" s="102"/>
      <c r="G1856" s="117">
        <v>73</v>
      </c>
      <c r="H1856" s="92"/>
      <c r="I1856" s="92"/>
      <c r="J1856" s="92"/>
      <c r="K1856" s="92"/>
      <c r="L1856" s="92"/>
      <c r="M1856" s="93"/>
    </row>
    <row r="1857" spans="2:13" ht="16.5" thickTop="1" thickBot="1">
      <c r="B1857" s="165"/>
      <c r="C1857" s="166"/>
      <c r="D1857" s="166"/>
      <c r="E1857" s="165"/>
      <c r="F1857" s="166"/>
      <c r="G1857" s="166"/>
      <c r="H1857" s="165"/>
      <c r="I1857" s="165"/>
      <c r="J1857" s="165"/>
      <c r="K1857" s="165"/>
      <c r="L1857" s="165"/>
      <c r="M1857" s="165"/>
    </row>
    <row r="1858" spans="2:13" ht="16.5" thickTop="1" thickBot="1">
      <c r="B1858" s="457" t="s">
        <v>1828</v>
      </c>
      <c r="C1858" s="458"/>
      <c r="D1858" s="459" t="s">
        <v>1660</v>
      </c>
      <c r="E1858" s="460"/>
      <c r="F1858" s="460"/>
      <c r="G1858" s="460"/>
      <c r="H1858" s="460"/>
      <c r="I1858" s="461"/>
      <c r="J1858" s="216"/>
      <c r="K1858" s="68"/>
      <c r="L1858" s="68"/>
      <c r="M1858" s="69"/>
    </row>
    <row r="1859" spans="2:13" ht="15.75" thickTop="1">
      <c r="B1859" s="75" t="s">
        <v>1669</v>
      </c>
      <c r="C1859" s="244">
        <v>12</v>
      </c>
      <c r="D1859" s="243" t="s">
        <v>1654</v>
      </c>
      <c r="E1859" s="244" t="s">
        <v>1655</v>
      </c>
      <c r="F1859" s="244" t="s">
        <v>1656</v>
      </c>
      <c r="G1859" s="244" t="s">
        <v>1658</v>
      </c>
      <c r="H1859" s="244" t="s">
        <v>1657</v>
      </c>
      <c r="I1859" s="245" t="s">
        <v>1659</v>
      </c>
      <c r="J1859" s="217"/>
      <c r="K1859" s="242"/>
      <c r="L1859" s="242"/>
      <c r="M1859" s="74"/>
    </row>
    <row r="1860" spans="2:13">
      <c r="B1860" s="75" t="s">
        <v>1762</v>
      </c>
      <c r="C1860" s="95" t="s">
        <v>1747</v>
      </c>
      <c r="D1860" s="96">
        <v>65</v>
      </c>
      <c r="E1860" s="97">
        <v>65</v>
      </c>
      <c r="F1860" s="97">
        <v>60</v>
      </c>
      <c r="G1860" s="97">
        <v>110</v>
      </c>
      <c r="H1860" s="97">
        <v>95</v>
      </c>
      <c r="I1860" s="98">
        <v>130</v>
      </c>
      <c r="J1860" s="217"/>
      <c r="K1860" s="242"/>
      <c r="L1860" s="242"/>
      <c r="M1860" s="74"/>
    </row>
    <row r="1861" spans="2:13">
      <c r="B1861" s="75" t="s">
        <v>1667</v>
      </c>
      <c r="C1861" s="95" t="s">
        <v>3</v>
      </c>
      <c r="D1861" s="462" t="s">
        <v>1671</v>
      </c>
      <c r="E1861" s="463"/>
      <c r="F1861" s="463"/>
      <c r="G1861" s="463"/>
      <c r="H1861" s="463"/>
      <c r="I1861" s="464"/>
      <c r="J1861" s="217"/>
      <c r="K1861" s="242"/>
      <c r="L1861" s="242"/>
      <c r="M1861" s="74"/>
    </row>
    <row r="1862" spans="2:13">
      <c r="B1862" s="75" t="s">
        <v>1668</v>
      </c>
      <c r="C1862" s="95" t="s">
        <v>1725</v>
      </c>
      <c r="D1862" s="465" t="s">
        <v>1663</v>
      </c>
      <c r="E1862" s="466"/>
      <c r="F1862" s="466"/>
      <c r="G1862" s="466" t="s">
        <v>1664</v>
      </c>
      <c r="H1862" s="466"/>
      <c r="I1862" s="467"/>
      <c r="J1862" s="217"/>
      <c r="K1862" s="242"/>
      <c r="L1862" s="242"/>
      <c r="M1862" s="74"/>
    </row>
    <row r="1863" spans="2:13">
      <c r="B1863" s="75" t="s">
        <v>1672</v>
      </c>
      <c r="C1863" s="105" t="s">
        <v>1638</v>
      </c>
      <c r="D1863" s="72" t="s">
        <v>1665</v>
      </c>
      <c r="E1863" s="242" t="s">
        <v>1305</v>
      </c>
      <c r="F1863" s="242"/>
      <c r="G1863" s="73" t="s">
        <v>1665</v>
      </c>
      <c r="H1863" s="242" t="s">
        <v>1725</v>
      </c>
      <c r="I1863" s="79"/>
      <c r="J1863" s="217"/>
      <c r="K1863" s="242"/>
      <c r="L1863" s="242"/>
      <c r="M1863" s="74"/>
    </row>
    <row r="1864" spans="2:13">
      <c r="B1864" s="75" t="s">
        <v>1661</v>
      </c>
      <c r="C1864" s="95">
        <v>438.24</v>
      </c>
      <c r="D1864" s="80" t="s">
        <v>1666</v>
      </c>
      <c r="E1864" s="99">
        <v>62</v>
      </c>
      <c r="F1864" s="77"/>
      <c r="G1864" s="81" t="s">
        <v>1666</v>
      </c>
      <c r="H1864" s="99" t="s">
        <v>1725</v>
      </c>
      <c r="I1864" s="78"/>
      <c r="J1864" s="217"/>
      <c r="K1864" s="242"/>
      <c r="L1864" s="242"/>
      <c r="M1864" s="74"/>
    </row>
    <row r="1865" spans="2:13">
      <c r="B1865" s="75" t="s">
        <v>1662</v>
      </c>
      <c r="C1865" s="95">
        <v>227.85</v>
      </c>
      <c r="D1865" s="462" t="s">
        <v>1670</v>
      </c>
      <c r="E1865" s="463"/>
      <c r="F1865" s="463"/>
      <c r="G1865" s="463"/>
      <c r="H1865" s="463"/>
      <c r="I1865" s="464"/>
      <c r="J1865" s="217"/>
      <c r="K1865" s="242"/>
      <c r="L1865" s="242"/>
      <c r="M1865" s="74"/>
    </row>
    <row r="1866" spans="2:13">
      <c r="B1866" s="75" t="s">
        <v>1730</v>
      </c>
      <c r="C1866" s="95">
        <v>532.24</v>
      </c>
      <c r="D1866" s="465" t="s">
        <v>1663</v>
      </c>
      <c r="E1866" s="466"/>
      <c r="F1866" s="466"/>
      <c r="G1866" s="466" t="s">
        <v>1664</v>
      </c>
      <c r="H1866" s="466"/>
      <c r="I1866" s="467"/>
      <c r="J1866" s="217"/>
      <c r="K1866" s="242"/>
      <c r="L1866" s="242"/>
      <c r="M1866" s="74"/>
    </row>
    <row r="1867" spans="2:13">
      <c r="B1867" s="75" t="s">
        <v>1715</v>
      </c>
      <c r="C1867" s="149">
        <v>1</v>
      </c>
      <c r="D1867" s="72" t="s">
        <v>1665</v>
      </c>
      <c r="E1867" s="242" t="s">
        <v>1309</v>
      </c>
      <c r="F1867" s="242"/>
      <c r="G1867" s="73" t="s">
        <v>1665</v>
      </c>
      <c r="H1867" s="242" t="s">
        <v>1725</v>
      </c>
      <c r="I1867" s="79"/>
      <c r="J1867" s="217"/>
      <c r="K1867" s="242"/>
      <c r="L1867" s="242"/>
      <c r="M1867" s="74"/>
    </row>
    <row r="1868" spans="2:13">
      <c r="B1868" s="75" t="s">
        <v>1716</v>
      </c>
      <c r="C1868" s="149">
        <v>2</v>
      </c>
      <c r="D1868" s="72" t="s">
        <v>1666</v>
      </c>
      <c r="E1868" s="99">
        <v>95</v>
      </c>
      <c r="F1868" s="77"/>
      <c r="G1868" s="81" t="s">
        <v>1666</v>
      </c>
      <c r="H1868" s="100" t="s">
        <v>1725</v>
      </c>
      <c r="I1868" s="79"/>
      <c r="J1868" s="217"/>
      <c r="K1868" s="242"/>
      <c r="L1868" s="242"/>
      <c r="M1868" s="74"/>
    </row>
    <row r="1869" spans="2:13">
      <c r="B1869" s="468" t="s">
        <v>1673</v>
      </c>
      <c r="C1869" s="463"/>
      <c r="D1869" s="464"/>
      <c r="E1869" s="462" t="s">
        <v>1674</v>
      </c>
      <c r="F1869" s="463"/>
      <c r="G1869" s="464"/>
      <c r="H1869" s="462" t="s">
        <v>1675</v>
      </c>
      <c r="I1869" s="463"/>
      <c r="J1869" s="464"/>
      <c r="K1869" s="462" t="s">
        <v>1703</v>
      </c>
      <c r="L1869" s="463"/>
      <c r="M1869" s="469"/>
    </row>
    <row r="1870" spans="2:13">
      <c r="B1870" s="82" t="s">
        <v>1676</v>
      </c>
      <c r="C1870" s="244" t="s">
        <v>1677</v>
      </c>
      <c r="D1870" s="245" t="s">
        <v>1678</v>
      </c>
      <c r="E1870" s="243" t="s">
        <v>1676</v>
      </c>
      <c r="F1870" s="244" t="s">
        <v>1677</v>
      </c>
      <c r="G1870" s="245" t="s">
        <v>1678</v>
      </c>
      <c r="H1870" s="243" t="s">
        <v>1696</v>
      </c>
      <c r="I1870" s="244" t="s">
        <v>1733</v>
      </c>
      <c r="J1870" s="245" t="s">
        <v>1734</v>
      </c>
      <c r="K1870" s="243" t="s">
        <v>1704</v>
      </c>
      <c r="L1870" s="244"/>
      <c r="M1870" s="86" t="s">
        <v>1705</v>
      </c>
    </row>
    <row r="1871" spans="2:13">
      <c r="B1871" s="70" t="s">
        <v>1680</v>
      </c>
      <c r="C1871" s="95" t="s">
        <v>1146</v>
      </c>
      <c r="D1871" s="101">
        <v>102</v>
      </c>
      <c r="E1871" s="241" t="s">
        <v>1680</v>
      </c>
      <c r="F1871" s="103" t="s">
        <v>946</v>
      </c>
      <c r="G1871" s="101">
        <v>68</v>
      </c>
      <c r="H1871" s="241" t="s">
        <v>1697</v>
      </c>
      <c r="I1871" s="95">
        <v>0</v>
      </c>
      <c r="J1871" s="101">
        <v>0</v>
      </c>
      <c r="K1871" s="241" t="s">
        <v>1706</v>
      </c>
      <c r="L1871" s="242"/>
      <c r="M1871" s="116">
        <v>0</v>
      </c>
    </row>
    <row r="1872" spans="2:13">
      <c r="B1872" s="70" t="s">
        <v>1681</v>
      </c>
      <c r="C1872" s="95" t="s">
        <v>1724</v>
      </c>
      <c r="D1872" s="101">
        <v>0</v>
      </c>
      <c r="E1872" s="241" t="s">
        <v>1681</v>
      </c>
      <c r="F1872" s="95" t="s">
        <v>1724</v>
      </c>
      <c r="G1872" s="101">
        <v>0</v>
      </c>
      <c r="H1872" s="241" t="s">
        <v>1698</v>
      </c>
      <c r="I1872" s="95">
        <v>90</v>
      </c>
      <c r="J1872" s="101">
        <v>10</v>
      </c>
      <c r="K1872" s="241" t="s">
        <v>1737</v>
      </c>
      <c r="L1872" s="242"/>
      <c r="M1872" s="116">
        <v>25</v>
      </c>
    </row>
    <row r="1873" spans="2:13">
      <c r="B1873" s="70" t="s">
        <v>1682</v>
      </c>
      <c r="C1873" s="95" t="s">
        <v>1724</v>
      </c>
      <c r="D1873" s="101">
        <v>0</v>
      </c>
      <c r="E1873" s="241" t="s">
        <v>1682</v>
      </c>
      <c r="F1873" s="95" t="s">
        <v>1724</v>
      </c>
      <c r="G1873" s="101">
        <v>0</v>
      </c>
      <c r="H1873" s="241" t="s">
        <v>1699</v>
      </c>
      <c r="I1873" s="95">
        <v>0</v>
      </c>
      <c r="J1873" s="101">
        <v>40</v>
      </c>
      <c r="K1873" s="76" t="s">
        <v>1708</v>
      </c>
      <c r="L1873" s="77"/>
      <c r="M1873" s="110">
        <v>50</v>
      </c>
    </row>
    <row r="1874" spans="2:13">
      <c r="B1874" s="70" t="s">
        <v>1683</v>
      </c>
      <c r="C1874" s="95" t="s">
        <v>1725</v>
      </c>
      <c r="D1874" s="101" t="s">
        <v>1725</v>
      </c>
      <c r="E1874" s="241" t="s">
        <v>1683</v>
      </c>
      <c r="F1874" s="95" t="s">
        <v>1725</v>
      </c>
      <c r="G1874" s="101" t="s">
        <v>1725</v>
      </c>
      <c r="H1874" s="241" t="s">
        <v>1700</v>
      </c>
      <c r="I1874" s="95">
        <v>0</v>
      </c>
      <c r="J1874" s="101">
        <v>0</v>
      </c>
      <c r="K1874" s="462" t="s">
        <v>1709</v>
      </c>
      <c r="L1874" s="463"/>
      <c r="M1874" s="469"/>
    </row>
    <row r="1875" spans="2:13">
      <c r="B1875" s="70" t="s">
        <v>1684</v>
      </c>
      <c r="C1875" s="95" t="s">
        <v>1724</v>
      </c>
      <c r="D1875" s="101">
        <v>0</v>
      </c>
      <c r="E1875" s="241" t="s">
        <v>1684</v>
      </c>
      <c r="F1875" s="95" t="s">
        <v>1724</v>
      </c>
      <c r="G1875" s="101">
        <v>0</v>
      </c>
      <c r="H1875" s="242" t="s">
        <v>1726</v>
      </c>
      <c r="I1875" s="95">
        <v>50</v>
      </c>
      <c r="J1875" s="101">
        <v>0</v>
      </c>
      <c r="K1875" s="470" t="s">
        <v>1710</v>
      </c>
      <c r="L1875" s="471"/>
      <c r="M1875" s="116">
        <v>0</v>
      </c>
    </row>
    <row r="1876" spans="2:13">
      <c r="B1876" s="70" t="s">
        <v>1685</v>
      </c>
      <c r="C1876" s="95" t="s">
        <v>1724</v>
      </c>
      <c r="D1876" s="101">
        <v>0</v>
      </c>
      <c r="E1876" s="241" t="s">
        <v>1685</v>
      </c>
      <c r="F1876" s="95" t="s">
        <v>1724</v>
      </c>
      <c r="G1876" s="101">
        <v>0</v>
      </c>
      <c r="H1876" s="241" t="s">
        <v>1701</v>
      </c>
      <c r="I1876" s="95">
        <v>100</v>
      </c>
      <c r="J1876" s="101">
        <v>20</v>
      </c>
      <c r="K1876" s="470" t="s">
        <v>1711</v>
      </c>
      <c r="L1876" s="471"/>
      <c r="M1876" s="116">
        <v>0</v>
      </c>
    </row>
    <row r="1877" spans="2:13">
      <c r="B1877" s="70" t="s">
        <v>1686</v>
      </c>
      <c r="C1877" s="104" t="s">
        <v>789</v>
      </c>
      <c r="D1877" s="101">
        <v>60</v>
      </c>
      <c r="E1877" s="241" t="s">
        <v>1686</v>
      </c>
      <c r="F1877" s="95" t="s">
        <v>1724</v>
      </c>
      <c r="G1877" s="101">
        <v>0</v>
      </c>
      <c r="H1877" s="241" t="s">
        <v>1687</v>
      </c>
      <c r="I1877" s="95">
        <v>85</v>
      </c>
      <c r="J1877" s="101">
        <v>0</v>
      </c>
      <c r="K1877" s="470" t="s">
        <v>1712</v>
      </c>
      <c r="L1877" s="471"/>
      <c r="M1877" s="116">
        <v>0</v>
      </c>
    </row>
    <row r="1878" spans="2:13">
      <c r="B1878" s="70" t="s">
        <v>1687</v>
      </c>
      <c r="C1878" s="95" t="s">
        <v>1724</v>
      </c>
      <c r="D1878" s="101">
        <v>0</v>
      </c>
      <c r="E1878" s="241" t="s">
        <v>1687</v>
      </c>
      <c r="F1878" s="95" t="s">
        <v>1724</v>
      </c>
      <c r="G1878" s="101">
        <v>0</v>
      </c>
      <c r="H1878" s="241" t="s">
        <v>1702</v>
      </c>
      <c r="I1878" s="109">
        <v>50</v>
      </c>
      <c r="J1878" s="115">
        <v>0</v>
      </c>
      <c r="K1878" s="96"/>
      <c r="L1878" s="109"/>
      <c r="M1878" s="110"/>
    </row>
    <row r="1879" spans="2:13">
      <c r="B1879" s="70" t="s">
        <v>1688</v>
      </c>
      <c r="C1879" s="95" t="s">
        <v>1724</v>
      </c>
      <c r="D1879" s="101">
        <v>0</v>
      </c>
      <c r="E1879" s="241" t="s">
        <v>1688</v>
      </c>
      <c r="F1879" s="95" t="s">
        <v>1724</v>
      </c>
      <c r="G1879" s="101">
        <v>0</v>
      </c>
      <c r="H1879" s="472" t="s">
        <v>1714</v>
      </c>
      <c r="I1879" s="473"/>
      <c r="J1879" s="90" t="s">
        <v>1713</v>
      </c>
      <c r="K1879" s="106">
        <v>20</v>
      </c>
      <c r="L1879" s="91" t="s">
        <v>1707</v>
      </c>
      <c r="M1879" s="107">
        <v>245</v>
      </c>
    </row>
    <row r="1880" spans="2:13">
      <c r="B1880" s="70" t="s">
        <v>1689</v>
      </c>
      <c r="C1880" s="95" t="s">
        <v>1724</v>
      </c>
      <c r="D1880" s="101">
        <v>0</v>
      </c>
      <c r="E1880" s="241" t="s">
        <v>1689</v>
      </c>
      <c r="F1880" s="95" t="s">
        <v>1724</v>
      </c>
      <c r="G1880" s="101">
        <v>0</v>
      </c>
      <c r="H1880" s="242"/>
      <c r="I1880" s="242"/>
      <c r="J1880" s="242"/>
      <c r="K1880" s="242"/>
      <c r="L1880" s="242"/>
      <c r="M1880" s="74"/>
    </row>
    <row r="1881" spans="2:13">
      <c r="B1881" s="70" t="s">
        <v>1690</v>
      </c>
      <c r="C1881" s="95" t="s">
        <v>1724</v>
      </c>
      <c r="D1881" s="101">
        <v>0</v>
      </c>
      <c r="E1881" s="241" t="s">
        <v>1690</v>
      </c>
      <c r="F1881" s="95" t="s">
        <v>1724</v>
      </c>
      <c r="G1881" s="101">
        <v>0</v>
      </c>
      <c r="H1881" s="242"/>
      <c r="I1881" s="242"/>
      <c r="J1881" s="242"/>
      <c r="K1881" s="242"/>
      <c r="L1881" s="242"/>
      <c r="M1881" s="74"/>
    </row>
    <row r="1882" spans="2:13">
      <c r="B1882" s="70" t="s">
        <v>1691</v>
      </c>
      <c r="C1882" s="103" t="s">
        <v>1090</v>
      </c>
      <c r="D1882" s="101">
        <v>36</v>
      </c>
      <c r="E1882" s="241" t="s">
        <v>1691</v>
      </c>
      <c r="F1882" s="105" t="s">
        <v>1197</v>
      </c>
      <c r="G1882" s="101">
        <v>75</v>
      </c>
      <c r="H1882" s="242"/>
      <c r="I1882" s="242"/>
      <c r="J1882" s="242"/>
      <c r="K1882" s="242"/>
      <c r="L1882" s="242"/>
      <c r="M1882" s="74"/>
    </row>
    <row r="1883" spans="2:13">
      <c r="B1883" s="70" t="s">
        <v>1692</v>
      </c>
      <c r="C1883" s="95" t="s">
        <v>1724</v>
      </c>
      <c r="D1883" s="101">
        <v>0</v>
      </c>
      <c r="E1883" s="241" t="s">
        <v>1692</v>
      </c>
      <c r="F1883" s="95" t="s">
        <v>1724</v>
      </c>
      <c r="G1883" s="101">
        <v>0</v>
      </c>
      <c r="H1883" s="242"/>
      <c r="I1883" s="242"/>
      <c r="J1883" s="242"/>
      <c r="K1883" s="242"/>
      <c r="L1883" s="242"/>
      <c r="M1883" s="74"/>
    </row>
    <row r="1884" spans="2:13">
      <c r="B1884" s="70" t="s">
        <v>1693</v>
      </c>
      <c r="C1884" s="95" t="s">
        <v>1724</v>
      </c>
      <c r="D1884" s="101">
        <v>0</v>
      </c>
      <c r="E1884" s="241" t="s">
        <v>1693</v>
      </c>
      <c r="F1884" s="105" t="s">
        <v>1187</v>
      </c>
      <c r="G1884" s="101">
        <v>80</v>
      </c>
      <c r="H1884" s="95" t="s">
        <v>1718</v>
      </c>
      <c r="I1884" s="242"/>
      <c r="J1884" s="94" t="s">
        <v>1719</v>
      </c>
      <c r="K1884" s="242"/>
      <c r="L1884" s="94" t="s">
        <v>1720</v>
      </c>
      <c r="M1884" s="74"/>
    </row>
    <row r="1885" spans="2:13">
      <c r="B1885" s="70" t="s">
        <v>1694</v>
      </c>
      <c r="C1885" s="95" t="s">
        <v>1724</v>
      </c>
      <c r="D1885" s="101">
        <v>0</v>
      </c>
      <c r="E1885" s="241" t="s">
        <v>1694</v>
      </c>
      <c r="F1885" s="95" t="s">
        <v>1724</v>
      </c>
      <c r="G1885" s="101">
        <v>0</v>
      </c>
      <c r="H1885" s="242"/>
      <c r="I1885" s="242"/>
      <c r="J1885" s="242"/>
      <c r="K1885" s="242"/>
      <c r="L1885" s="242"/>
      <c r="M1885" s="74"/>
    </row>
    <row r="1886" spans="2:13">
      <c r="B1886" s="70" t="s">
        <v>1679</v>
      </c>
      <c r="C1886" s="95" t="s">
        <v>679</v>
      </c>
      <c r="D1886" s="101">
        <v>60</v>
      </c>
      <c r="E1886" s="241" t="s">
        <v>1679</v>
      </c>
      <c r="F1886" s="95" t="s">
        <v>1724</v>
      </c>
      <c r="G1886" s="101">
        <v>0</v>
      </c>
      <c r="H1886" s="242"/>
      <c r="I1886" s="242"/>
      <c r="J1886" s="242"/>
      <c r="K1886" s="242"/>
      <c r="L1886" s="242"/>
      <c r="M1886" s="74"/>
    </row>
    <row r="1887" spans="2:13">
      <c r="B1887" s="70" t="s">
        <v>1695</v>
      </c>
      <c r="C1887" s="95" t="s">
        <v>966</v>
      </c>
      <c r="D1887" s="101">
        <v>75</v>
      </c>
      <c r="E1887" s="241" t="s">
        <v>1695</v>
      </c>
      <c r="F1887" s="95" t="s">
        <v>1724</v>
      </c>
      <c r="G1887" s="101">
        <v>0</v>
      </c>
      <c r="H1887" s="242"/>
      <c r="I1887" s="242"/>
      <c r="J1887" s="242"/>
      <c r="K1887" s="242"/>
      <c r="L1887" s="242"/>
      <c r="M1887" s="74"/>
    </row>
    <row r="1888" spans="2:13" ht="15.75" thickBot="1">
      <c r="B1888" s="111" t="s">
        <v>1731</v>
      </c>
      <c r="C1888" s="102"/>
      <c r="D1888" s="117">
        <v>67</v>
      </c>
      <c r="E1888" s="112" t="s">
        <v>1732</v>
      </c>
      <c r="F1888" s="102"/>
      <c r="G1888" s="117">
        <v>74</v>
      </c>
      <c r="H1888" s="92"/>
      <c r="I1888" s="92"/>
      <c r="J1888" s="92"/>
      <c r="K1888" s="92"/>
      <c r="L1888" s="92"/>
      <c r="M1888" s="93"/>
    </row>
    <row r="1889" spans="2:13" ht="15.75" thickTop="1">
      <c r="B1889" s="165"/>
      <c r="C1889" s="166"/>
      <c r="D1889" s="166"/>
      <c r="E1889" s="165"/>
      <c r="F1889" s="166"/>
      <c r="G1889" s="166"/>
      <c r="H1889" s="165"/>
      <c r="I1889" s="165"/>
      <c r="J1889" s="165"/>
      <c r="K1889" s="165"/>
      <c r="L1889" s="165"/>
      <c r="M1889" s="165"/>
    </row>
    <row r="1890" spans="2:13">
      <c r="B1890" s="165"/>
      <c r="C1890" s="166"/>
      <c r="D1890" s="166"/>
      <c r="E1890" s="165"/>
      <c r="F1890" s="166"/>
      <c r="G1890" s="166"/>
      <c r="H1890" s="165"/>
      <c r="I1890" s="165"/>
      <c r="J1890" s="165"/>
      <c r="K1890" s="165"/>
      <c r="L1890" s="165"/>
      <c r="M1890" s="165"/>
    </row>
    <row r="1891" spans="2:13" ht="15.75" thickBot="1">
      <c r="B1891" s="165"/>
      <c r="C1891" s="166"/>
      <c r="D1891" s="166"/>
      <c r="E1891" s="165"/>
      <c r="F1891" s="166"/>
      <c r="G1891" s="166"/>
      <c r="H1891" s="165"/>
      <c r="I1891" s="165"/>
      <c r="J1891" s="165"/>
      <c r="K1891" s="165"/>
      <c r="L1891" s="165"/>
      <c r="M1891" s="165"/>
    </row>
    <row r="1892" spans="2:13" ht="16.5" thickTop="1" thickBot="1">
      <c r="B1892" s="457" t="s">
        <v>1899</v>
      </c>
      <c r="C1892" s="458"/>
      <c r="D1892" s="459" t="s">
        <v>1660</v>
      </c>
      <c r="E1892" s="460"/>
      <c r="F1892" s="460"/>
      <c r="G1892" s="460"/>
      <c r="H1892" s="460"/>
      <c r="I1892" s="461"/>
      <c r="J1892" s="139"/>
      <c r="K1892" s="68"/>
      <c r="L1892" s="68"/>
      <c r="M1892" s="69"/>
    </row>
    <row r="1893" spans="2:13" ht="15.75" thickTop="1">
      <c r="B1893" s="75" t="s">
        <v>1669</v>
      </c>
      <c r="C1893" s="356">
        <v>15</v>
      </c>
      <c r="D1893" s="355" t="s">
        <v>1654</v>
      </c>
      <c r="E1893" s="356" t="s">
        <v>1655</v>
      </c>
      <c r="F1893" s="356" t="s">
        <v>1656</v>
      </c>
      <c r="G1893" s="356" t="s">
        <v>1658</v>
      </c>
      <c r="H1893" s="356" t="s">
        <v>1657</v>
      </c>
      <c r="I1893" s="357" t="s">
        <v>1659</v>
      </c>
      <c r="J1893" s="137"/>
      <c r="K1893" s="359"/>
      <c r="L1893" s="359"/>
      <c r="M1893" s="74"/>
    </row>
    <row r="1894" spans="2:13">
      <c r="B1894" s="75" t="s">
        <v>1762</v>
      </c>
      <c r="C1894" s="95" t="s">
        <v>1767</v>
      </c>
      <c r="D1894" s="96">
        <v>60</v>
      </c>
      <c r="E1894" s="97">
        <v>115</v>
      </c>
      <c r="F1894" s="97">
        <v>105</v>
      </c>
      <c r="G1894" s="97">
        <v>65</v>
      </c>
      <c r="H1894" s="97">
        <v>70</v>
      </c>
      <c r="I1894" s="98">
        <v>80</v>
      </c>
      <c r="J1894" s="137"/>
      <c r="K1894" s="359"/>
      <c r="L1894" s="359"/>
      <c r="M1894" s="74"/>
    </row>
    <row r="1895" spans="2:13">
      <c r="B1895" s="75" t="s">
        <v>1667</v>
      </c>
      <c r="C1895" s="95" t="s">
        <v>14</v>
      </c>
      <c r="D1895" s="462" t="s">
        <v>1671</v>
      </c>
      <c r="E1895" s="463"/>
      <c r="F1895" s="463"/>
      <c r="G1895" s="463"/>
      <c r="H1895" s="463"/>
      <c r="I1895" s="464"/>
      <c r="J1895" s="137"/>
      <c r="K1895" s="359"/>
      <c r="L1895" s="359"/>
      <c r="M1895" s="74"/>
    </row>
    <row r="1896" spans="2:13">
      <c r="B1896" s="75" t="s">
        <v>1668</v>
      </c>
      <c r="C1896" s="95" t="s">
        <v>16</v>
      </c>
      <c r="D1896" s="465" t="s">
        <v>1663</v>
      </c>
      <c r="E1896" s="466"/>
      <c r="F1896" s="466"/>
      <c r="G1896" s="466" t="s">
        <v>1664</v>
      </c>
      <c r="H1896" s="466"/>
      <c r="I1896" s="467"/>
      <c r="J1896" s="137"/>
      <c r="K1896" s="359"/>
      <c r="L1896" s="359"/>
      <c r="M1896" s="74"/>
    </row>
    <row r="1897" spans="2:13">
      <c r="B1897" s="75" t="s">
        <v>1672</v>
      </c>
      <c r="C1897" s="104" t="s">
        <v>1614</v>
      </c>
      <c r="D1897" s="72" t="s">
        <v>1665</v>
      </c>
      <c r="E1897" s="359" t="s">
        <v>1254</v>
      </c>
      <c r="F1897" s="359"/>
      <c r="G1897" s="73" t="s">
        <v>1665</v>
      </c>
      <c r="H1897" s="359" t="s">
        <v>646</v>
      </c>
      <c r="I1897" s="79"/>
      <c r="J1897" s="367"/>
      <c r="K1897" s="359"/>
      <c r="L1897" s="359"/>
      <c r="M1897" s="74"/>
    </row>
    <row r="1898" spans="2:13">
      <c r="B1898" s="75" t="s">
        <v>1661</v>
      </c>
      <c r="C1898" s="95">
        <v>890.91</v>
      </c>
      <c r="D1898" s="80" t="s">
        <v>1666</v>
      </c>
      <c r="E1898" s="99">
        <v>80</v>
      </c>
      <c r="F1898" s="77"/>
      <c r="G1898" s="81" t="s">
        <v>1666</v>
      </c>
      <c r="H1898" s="99">
        <v>81</v>
      </c>
      <c r="I1898" s="78"/>
      <c r="J1898" s="200"/>
      <c r="K1898" s="359"/>
      <c r="L1898" s="359"/>
      <c r="M1898" s="74"/>
    </row>
    <row r="1899" spans="2:13">
      <c r="B1899" s="75" t="s">
        <v>1662</v>
      </c>
      <c r="C1899" s="95">
        <v>194.25</v>
      </c>
      <c r="D1899" s="462" t="s">
        <v>1670</v>
      </c>
      <c r="E1899" s="463"/>
      <c r="F1899" s="463"/>
      <c r="G1899" s="463"/>
      <c r="H1899" s="463"/>
      <c r="I1899" s="464"/>
      <c r="J1899" s="200"/>
      <c r="K1899" s="359"/>
      <c r="L1899" s="359"/>
      <c r="M1899" s="74"/>
    </row>
    <row r="1900" spans="2:13">
      <c r="B1900" s="75" t="s">
        <v>1730</v>
      </c>
      <c r="C1900" s="149">
        <v>378.7</v>
      </c>
      <c r="D1900" s="465" t="s">
        <v>1663</v>
      </c>
      <c r="E1900" s="466"/>
      <c r="F1900" s="466"/>
      <c r="G1900" s="466" t="s">
        <v>1664</v>
      </c>
      <c r="H1900" s="466"/>
      <c r="I1900" s="467"/>
      <c r="J1900" s="200"/>
      <c r="K1900" s="359"/>
      <c r="L1900" s="359"/>
      <c r="M1900" s="74"/>
    </row>
    <row r="1901" spans="2:13">
      <c r="B1901" s="75" t="s">
        <v>1715</v>
      </c>
      <c r="C1901" s="95">
        <v>0.92</v>
      </c>
      <c r="D1901" s="72" t="s">
        <v>1665</v>
      </c>
      <c r="E1901" s="359" t="s">
        <v>1857</v>
      </c>
      <c r="F1901" s="359"/>
      <c r="G1901" s="73" t="s">
        <v>1665</v>
      </c>
      <c r="H1901" s="359" t="s">
        <v>1273</v>
      </c>
      <c r="I1901" s="79"/>
      <c r="J1901" s="200"/>
      <c r="K1901" s="359"/>
      <c r="L1901" s="359"/>
      <c r="M1901" s="74"/>
    </row>
    <row r="1902" spans="2:13">
      <c r="B1902" s="75" t="s">
        <v>1716</v>
      </c>
      <c r="C1902" s="95">
        <v>1.23</v>
      </c>
      <c r="D1902" s="72" t="s">
        <v>1666</v>
      </c>
      <c r="E1902" s="99">
        <v>60</v>
      </c>
      <c r="F1902" s="77"/>
      <c r="G1902" s="81" t="s">
        <v>1666</v>
      </c>
      <c r="H1902" s="100">
        <v>95</v>
      </c>
      <c r="I1902" s="79"/>
      <c r="J1902" s="200"/>
      <c r="K1902" s="359"/>
      <c r="L1902" s="359"/>
      <c r="M1902" s="74"/>
    </row>
    <row r="1903" spans="2:13">
      <c r="B1903" s="468" t="s">
        <v>1673</v>
      </c>
      <c r="C1903" s="463"/>
      <c r="D1903" s="464"/>
      <c r="E1903" s="462" t="s">
        <v>1674</v>
      </c>
      <c r="F1903" s="463"/>
      <c r="G1903" s="464"/>
      <c r="H1903" s="462" t="s">
        <v>1675</v>
      </c>
      <c r="I1903" s="463"/>
      <c r="J1903" s="464"/>
      <c r="K1903" s="462" t="s">
        <v>1703</v>
      </c>
      <c r="L1903" s="463"/>
      <c r="M1903" s="469"/>
    </row>
    <row r="1904" spans="2:13">
      <c r="B1904" s="82" t="s">
        <v>1676</v>
      </c>
      <c r="C1904" s="356" t="s">
        <v>1677</v>
      </c>
      <c r="D1904" s="357" t="s">
        <v>1678</v>
      </c>
      <c r="E1904" s="355" t="s">
        <v>1676</v>
      </c>
      <c r="F1904" s="356" t="s">
        <v>1677</v>
      </c>
      <c r="G1904" s="357" t="s">
        <v>1678</v>
      </c>
      <c r="H1904" s="355" t="s">
        <v>1696</v>
      </c>
      <c r="I1904" s="356" t="s">
        <v>1733</v>
      </c>
      <c r="J1904" s="357" t="s">
        <v>1734</v>
      </c>
      <c r="K1904" s="355" t="s">
        <v>1704</v>
      </c>
      <c r="L1904" s="356"/>
      <c r="M1904" s="86" t="s">
        <v>1705</v>
      </c>
    </row>
    <row r="1905" spans="2:13">
      <c r="B1905" s="70" t="s">
        <v>1680</v>
      </c>
      <c r="C1905" s="95" t="s">
        <v>1146</v>
      </c>
      <c r="D1905" s="101">
        <v>102</v>
      </c>
      <c r="E1905" s="358" t="s">
        <v>1680</v>
      </c>
      <c r="F1905" s="103" t="s">
        <v>946</v>
      </c>
      <c r="G1905" s="101">
        <v>68</v>
      </c>
      <c r="H1905" s="358" t="s">
        <v>1697</v>
      </c>
      <c r="I1905" s="95">
        <v>0</v>
      </c>
      <c r="J1905" s="101">
        <v>0</v>
      </c>
      <c r="K1905" s="358" t="s">
        <v>1706</v>
      </c>
      <c r="L1905" s="359"/>
      <c r="M1905" s="116">
        <v>30</v>
      </c>
    </row>
    <row r="1906" spans="2:13">
      <c r="B1906" s="70" t="s">
        <v>1681</v>
      </c>
      <c r="C1906" s="95" t="s">
        <v>1724</v>
      </c>
      <c r="D1906" s="101">
        <v>0</v>
      </c>
      <c r="E1906" s="358" t="s">
        <v>1681</v>
      </c>
      <c r="F1906" s="95" t="s">
        <v>1724</v>
      </c>
      <c r="G1906" s="101">
        <v>0</v>
      </c>
      <c r="H1906" s="358" t="s">
        <v>1698</v>
      </c>
      <c r="I1906" s="95">
        <v>100</v>
      </c>
      <c r="J1906" s="101">
        <v>0</v>
      </c>
      <c r="K1906" s="358" t="s">
        <v>1737</v>
      </c>
      <c r="L1906" s="359"/>
      <c r="M1906" s="116">
        <v>0</v>
      </c>
    </row>
    <row r="1907" spans="2:13">
      <c r="B1907" s="70" t="s">
        <v>1682</v>
      </c>
      <c r="C1907" s="95" t="s">
        <v>1725</v>
      </c>
      <c r="D1907" s="101" t="s">
        <v>1725</v>
      </c>
      <c r="E1907" s="358" t="s">
        <v>1682</v>
      </c>
      <c r="F1907" s="95" t="s">
        <v>1725</v>
      </c>
      <c r="G1907" s="101" t="s">
        <v>1725</v>
      </c>
      <c r="H1907" s="358" t="s">
        <v>1699</v>
      </c>
      <c r="I1907" s="95">
        <v>0</v>
      </c>
      <c r="J1907" s="101">
        <v>0</v>
      </c>
      <c r="K1907" s="76" t="s">
        <v>1708</v>
      </c>
      <c r="L1907" s="77"/>
      <c r="M1907" s="110">
        <v>0</v>
      </c>
    </row>
    <row r="1908" spans="2:13">
      <c r="B1908" s="70" t="s">
        <v>1683</v>
      </c>
      <c r="C1908" s="95" t="s">
        <v>1724</v>
      </c>
      <c r="D1908" s="101">
        <v>0</v>
      </c>
      <c r="E1908" s="358" t="s">
        <v>1683</v>
      </c>
      <c r="F1908" s="95" t="s">
        <v>1724</v>
      </c>
      <c r="G1908" s="101">
        <v>0</v>
      </c>
      <c r="H1908" s="358" t="s">
        <v>1700</v>
      </c>
      <c r="I1908" s="95">
        <v>0</v>
      </c>
      <c r="J1908" s="101">
        <v>10</v>
      </c>
      <c r="K1908" s="462" t="s">
        <v>1709</v>
      </c>
      <c r="L1908" s="463"/>
      <c r="M1908" s="469"/>
    </row>
    <row r="1909" spans="2:13">
      <c r="B1909" s="70" t="s">
        <v>1684</v>
      </c>
      <c r="C1909" s="95" t="s">
        <v>1724</v>
      </c>
      <c r="D1909" s="101">
        <v>0</v>
      </c>
      <c r="E1909" s="358" t="s">
        <v>1684</v>
      </c>
      <c r="F1909" s="95" t="s">
        <v>887</v>
      </c>
      <c r="G1909" s="101">
        <v>60</v>
      </c>
      <c r="H1909" s="359" t="s">
        <v>1726</v>
      </c>
      <c r="I1909" s="95">
        <v>50</v>
      </c>
      <c r="J1909" s="101">
        <v>0</v>
      </c>
      <c r="K1909" s="470" t="s">
        <v>1710</v>
      </c>
      <c r="L1909" s="471"/>
      <c r="M1909" s="116">
        <v>0</v>
      </c>
    </row>
    <row r="1910" spans="2:13">
      <c r="B1910" s="70" t="s">
        <v>1685</v>
      </c>
      <c r="C1910" s="95" t="s">
        <v>1724</v>
      </c>
      <c r="D1910" s="101">
        <v>0</v>
      </c>
      <c r="E1910" s="358" t="s">
        <v>1685</v>
      </c>
      <c r="F1910" s="95" t="s">
        <v>952</v>
      </c>
      <c r="G1910" s="101">
        <v>95</v>
      </c>
      <c r="H1910" s="358" t="s">
        <v>1701</v>
      </c>
      <c r="I1910" s="95">
        <v>0</v>
      </c>
      <c r="J1910" s="101">
        <v>0</v>
      </c>
      <c r="K1910" s="470" t="s">
        <v>1711</v>
      </c>
      <c r="L1910" s="471"/>
      <c r="M1910" s="116">
        <v>0</v>
      </c>
    </row>
    <row r="1911" spans="2:13">
      <c r="B1911" s="70" t="s">
        <v>1686</v>
      </c>
      <c r="C1911" s="103" t="s">
        <v>1270</v>
      </c>
      <c r="D1911" s="101">
        <v>120</v>
      </c>
      <c r="E1911" s="358" t="s">
        <v>1686</v>
      </c>
      <c r="F1911" s="95" t="s">
        <v>1724</v>
      </c>
      <c r="G1911" s="101">
        <v>0</v>
      </c>
      <c r="H1911" s="358" t="s">
        <v>1687</v>
      </c>
      <c r="I1911" s="95">
        <v>85</v>
      </c>
      <c r="J1911" s="101">
        <v>0</v>
      </c>
      <c r="K1911" s="470" t="s">
        <v>1712</v>
      </c>
      <c r="L1911" s="471"/>
      <c r="M1911" s="116">
        <v>100</v>
      </c>
    </row>
    <row r="1912" spans="2:13">
      <c r="B1912" s="70" t="s">
        <v>1687</v>
      </c>
      <c r="C1912" s="95" t="s">
        <v>1724</v>
      </c>
      <c r="D1912" s="101">
        <v>0</v>
      </c>
      <c r="E1912" s="358" t="s">
        <v>1687</v>
      </c>
      <c r="F1912" s="95" t="s">
        <v>1724</v>
      </c>
      <c r="G1912" s="101">
        <v>0</v>
      </c>
      <c r="H1912" s="358" t="s">
        <v>1702</v>
      </c>
      <c r="I1912" s="109">
        <v>0</v>
      </c>
      <c r="J1912" s="115">
        <v>0</v>
      </c>
      <c r="K1912" s="96"/>
      <c r="L1912" s="109"/>
      <c r="M1912" s="110"/>
    </row>
    <row r="1913" spans="2:13">
      <c r="B1913" s="70" t="s">
        <v>1688</v>
      </c>
      <c r="C1913" s="95" t="s">
        <v>776</v>
      </c>
      <c r="D1913" s="101">
        <v>40</v>
      </c>
      <c r="E1913" s="358" t="s">
        <v>1688</v>
      </c>
      <c r="F1913" s="103" t="s">
        <v>812</v>
      </c>
      <c r="G1913" s="101">
        <v>90</v>
      </c>
      <c r="H1913" s="472" t="s">
        <v>1714</v>
      </c>
      <c r="I1913" s="473"/>
      <c r="J1913" s="90" t="s">
        <v>1713</v>
      </c>
      <c r="K1913" s="106">
        <v>0</v>
      </c>
      <c r="L1913" s="91" t="s">
        <v>1707</v>
      </c>
      <c r="M1913" s="107">
        <v>165</v>
      </c>
    </row>
    <row r="1914" spans="2:13">
      <c r="B1914" s="70" t="s">
        <v>1689</v>
      </c>
      <c r="C1914" s="95" t="s">
        <v>629</v>
      </c>
      <c r="D1914" s="101">
        <v>60</v>
      </c>
      <c r="E1914" s="358" t="s">
        <v>1689</v>
      </c>
      <c r="F1914" s="95" t="s">
        <v>1724</v>
      </c>
      <c r="G1914" s="101">
        <v>0</v>
      </c>
      <c r="H1914" s="359"/>
      <c r="I1914" s="359"/>
      <c r="J1914" s="359"/>
      <c r="K1914" s="359"/>
      <c r="L1914" s="359"/>
      <c r="M1914" s="74"/>
    </row>
    <row r="1915" spans="2:13">
      <c r="B1915" s="70" t="s">
        <v>1690</v>
      </c>
      <c r="C1915" s="95" t="s">
        <v>1724</v>
      </c>
      <c r="D1915" s="101">
        <v>0</v>
      </c>
      <c r="E1915" s="358" t="s">
        <v>1690</v>
      </c>
      <c r="F1915" s="95" t="s">
        <v>1724</v>
      </c>
      <c r="G1915" s="101">
        <v>0</v>
      </c>
      <c r="H1915" s="359"/>
      <c r="I1915" s="359"/>
      <c r="J1915" s="359"/>
      <c r="K1915" s="359"/>
      <c r="L1915" s="359"/>
      <c r="M1915" s="74"/>
    </row>
    <row r="1916" spans="2:13">
      <c r="B1916" s="70" t="s">
        <v>1691</v>
      </c>
      <c r="C1916" s="95" t="s">
        <v>1751</v>
      </c>
      <c r="D1916" s="101">
        <v>80</v>
      </c>
      <c r="E1916" s="358" t="s">
        <v>1691</v>
      </c>
      <c r="F1916" s="95" t="s">
        <v>1724</v>
      </c>
      <c r="G1916" s="101">
        <v>0</v>
      </c>
      <c r="H1916" s="359"/>
      <c r="I1916" s="359"/>
      <c r="J1916" s="359"/>
      <c r="K1916" s="359"/>
      <c r="L1916" s="359"/>
      <c r="M1916" s="74"/>
    </row>
    <row r="1917" spans="2:13">
      <c r="B1917" s="70" t="s">
        <v>1692</v>
      </c>
      <c r="C1917" s="95" t="s">
        <v>1725</v>
      </c>
      <c r="D1917" s="101" t="s">
        <v>1725</v>
      </c>
      <c r="E1917" s="358" t="s">
        <v>1692</v>
      </c>
      <c r="F1917" s="95" t="s">
        <v>1725</v>
      </c>
      <c r="G1917" s="101" t="s">
        <v>1725</v>
      </c>
      <c r="H1917" s="359"/>
      <c r="I1917" s="359"/>
      <c r="J1917" s="359"/>
      <c r="K1917" s="359"/>
      <c r="L1917" s="359"/>
      <c r="M1917" s="74"/>
    </row>
    <row r="1918" spans="2:13">
      <c r="B1918" s="70" t="s">
        <v>1693</v>
      </c>
      <c r="C1918" s="95" t="s">
        <v>1724</v>
      </c>
      <c r="D1918" s="101">
        <v>0</v>
      </c>
      <c r="E1918" s="358" t="s">
        <v>1693</v>
      </c>
      <c r="F1918" s="95" t="s">
        <v>1724</v>
      </c>
      <c r="G1918" s="101">
        <v>0</v>
      </c>
      <c r="H1918" s="95" t="s">
        <v>1718</v>
      </c>
      <c r="I1918" s="359"/>
      <c r="J1918" s="94" t="s">
        <v>1719</v>
      </c>
      <c r="K1918" s="359"/>
      <c r="L1918" s="94" t="s">
        <v>1720</v>
      </c>
      <c r="M1918" s="74"/>
    </row>
    <row r="1919" spans="2:13">
      <c r="B1919" s="70" t="s">
        <v>1694</v>
      </c>
      <c r="C1919" s="95" t="s">
        <v>1724</v>
      </c>
      <c r="D1919" s="101">
        <v>0</v>
      </c>
      <c r="E1919" s="358" t="s">
        <v>1694</v>
      </c>
      <c r="F1919" s="95" t="s">
        <v>1724</v>
      </c>
      <c r="G1919" s="101">
        <v>0</v>
      </c>
      <c r="H1919" s="359"/>
      <c r="I1919" s="359"/>
      <c r="J1919" s="359"/>
      <c r="K1919" s="359"/>
      <c r="L1919" s="359"/>
      <c r="M1919" s="74"/>
    </row>
    <row r="1920" spans="2:13">
      <c r="B1920" s="70" t="s">
        <v>1679</v>
      </c>
      <c r="C1920" s="103" t="s">
        <v>1068</v>
      </c>
      <c r="D1920" s="101">
        <v>70</v>
      </c>
      <c r="E1920" s="358" t="s">
        <v>1679</v>
      </c>
      <c r="F1920" s="95" t="s">
        <v>1724</v>
      </c>
      <c r="G1920" s="101">
        <v>0</v>
      </c>
      <c r="H1920" s="359"/>
      <c r="I1920" s="359"/>
      <c r="J1920" s="359"/>
      <c r="K1920" s="359"/>
      <c r="L1920" s="359"/>
      <c r="M1920" s="74"/>
    </row>
    <row r="1921" spans="2:13">
      <c r="B1921" s="70" t="s">
        <v>1695</v>
      </c>
      <c r="C1921" s="95" t="s">
        <v>1724</v>
      </c>
      <c r="D1921" s="101">
        <v>0</v>
      </c>
      <c r="E1921" s="358" t="s">
        <v>1695</v>
      </c>
      <c r="F1921" s="95" t="s">
        <v>1724</v>
      </c>
      <c r="G1921" s="101">
        <v>0</v>
      </c>
      <c r="H1921" s="359"/>
      <c r="I1921" s="359"/>
      <c r="J1921" s="359"/>
      <c r="K1921" s="359"/>
      <c r="L1921" s="359"/>
      <c r="M1921" s="74"/>
    </row>
    <row r="1922" spans="2:13" ht="15.75" thickBot="1">
      <c r="B1922" s="111" t="s">
        <v>1731</v>
      </c>
      <c r="C1922" s="102"/>
      <c r="D1922" s="117">
        <v>79</v>
      </c>
      <c r="E1922" s="112" t="s">
        <v>1732</v>
      </c>
      <c r="F1922" s="102"/>
      <c r="G1922" s="117">
        <v>78</v>
      </c>
      <c r="H1922" s="92"/>
      <c r="I1922" s="92"/>
      <c r="J1922" s="92"/>
      <c r="K1922" s="92"/>
      <c r="L1922" s="92"/>
      <c r="M1922" s="93"/>
    </row>
    <row r="1923" spans="2:13" ht="15.75" thickTop="1">
      <c r="B1923" s="165"/>
      <c r="C1923" s="166"/>
      <c r="D1923" s="166"/>
      <c r="E1923" s="165"/>
      <c r="F1923" s="166"/>
      <c r="G1923" s="166"/>
      <c r="H1923" s="165"/>
      <c r="I1923" s="165"/>
      <c r="J1923" s="165"/>
      <c r="K1923" s="165"/>
      <c r="L1923" s="165"/>
      <c r="M1923" s="165"/>
    </row>
    <row r="1924" spans="2:13">
      <c r="B1924" s="165"/>
      <c r="C1924" s="166"/>
      <c r="D1924" s="166"/>
      <c r="E1924" s="165"/>
      <c r="F1924" s="166"/>
      <c r="G1924" s="166"/>
      <c r="H1924" s="165"/>
      <c r="I1924" s="165"/>
      <c r="J1924" s="165"/>
      <c r="K1924" s="165"/>
      <c r="L1924" s="165"/>
      <c r="M1924" s="165"/>
    </row>
    <row r="1925" spans="2:13" ht="15.75" thickBot="1">
      <c r="B1925" s="165"/>
      <c r="C1925" s="166"/>
      <c r="D1925" s="166"/>
      <c r="E1925" s="165"/>
      <c r="F1925" s="166"/>
      <c r="G1925" s="166"/>
      <c r="H1925" s="165"/>
      <c r="I1925" s="165"/>
      <c r="J1925" s="165"/>
      <c r="K1925" s="165"/>
      <c r="L1925" s="165"/>
      <c r="M1925" s="165"/>
    </row>
    <row r="1926" spans="2:13" ht="16.5" thickTop="1" thickBot="1">
      <c r="B1926" s="457" t="s">
        <v>1830</v>
      </c>
      <c r="C1926" s="458"/>
      <c r="D1926" s="459" t="s">
        <v>1660</v>
      </c>
      <c r="E1926" s="460"/>
      <c r="F1926" s="460"/>
      <c r="G1926" s="460"/>
      <c r="H1926" s="460"/>
      <c r="I1926" s="461"/>
      <c r="J1926" s="199"/>
      <c r="K1926" s="68"/>
      <c r="L1926" s="68"/>
      <c r="M1926" s="69"/>
    </row>
    <row r="1927" spans="2:13" ht="15.75" thickTop="1">
      <c r="B1927" s="75" t="s">
        <v>1669</v>
      </c>
      <c r="C1927" s="250">
        <v>15</v>
      </c>
      <c r="D1927" s="249" t="s">
        <v>1654</v>
      </c>
      <c r="E1927" s="250" t="s">
        <v>1655</v>
      </c>
      <c r="F1927" s="250" t="s">
        <v>1656</v>
      </c>
      <c r="G1927" s="250" t="s">
        <v>1658</v>
      </c>
      <c r="H1927" s="250" t="s">
        <v>1657</v>
      </c>
      <c r="I1927" s="251" t="s">
        <v>1659</v>
      </c>
      <c r="J1927" s="200"/>
      <c r="K1927" s="248"/>
      <c r="L1927" s="248"/>
      <c r="M1927" s="74"/>
    </row>
    <row r="1928" spans="2:13">
      <c r="B1928" s="75" t="s">
        <v>1762</v>
      </c>
      <c r="C1928" s="95" t="s">
        <v>1747</v>
      </c>
      <c r="D1928" s="96">
        <v>75</v>
      </c>
      <c r="E1928" s="97">
        <v>95</v>
      </c>
      <c r="F1928" s="97">
        <v>95</v>
      </c>
      <c r="G1928" s="97">
        <v>95</v>
      </c>
      <c r="H1928" s="97">
        <v>95</v>
      </c>
      <c r="I1928" s="98">
        <v>85</v>
      </c>
      <c r="J1928" s="200"/>
      <c r="K1928" s="248"/>
      <c r="L1928" s="248"/>
      <c r="M1928" s="74"/>
    </row>
    <row r="1929" spans="2:13">
      <c r="B1929" s="75" t="s">
        <v>1667</v>
      </c>
      <c r="C1929" s="95" t="s">
        <v>16</v>
      </c>
      <c r="D1929" s="462" t="s">
        <v>1671</v>
      </c>
      <c r="E1929" s="463"/>
      <c r="F1929" s="463"/>
      <c r="G1929" s="463"/>
      <c r="H1929" s="463"/>
      <c r="I1929" s="464"/>
      <c r="J1929" s="200"/>
      <c r="K1929" s="248"/>
      <c r="L1929" s="248"/>
      <c r="M1929" s="74"/>
    </row>
    <row r="1930" spans="2:13">
      <c r="B1930" s="75" t="s">
        <v>1668</v>
      </c>
      <c r="C1930" s="95" t="s">
        <v>2</v>
      </c>
      <c r="D1930" s="465" t="s">
        <v>1663</v>
      </c>
      <c r="E1930" s="466"/>
      <c r="F1930" s="466"/>
      <c r="G1930" s="466" t="s">
        <v>1664</v>
      </c>
      <c r="H1930" s="466"/>
      <c r="I1930" s="467"/>
      <c r="J1930" s="200"/>
      <c r="K1930" s="248"/>
      <c r="L1930" s="248"/>
      <c r="M1930" s="74"/>
    </row>
    <row r="1931" spans="2:13">
      <c r="B1931" s="75" t="s">
        <v>1672</v>
      </c>
      <c r="C1931" s="104" t="s">
        <v>1614</v>
      </c>
      <c r="D1931" s="72" t="s">
        <v>1665</v>
      </c>
      <c r="E1931" s="248" t="s">
        <v>1353</v>
      </c>
      <c r="F1931" s="248"/>
      <c r="G1931" s="73" t="s">
        <v>1665</v>
      </c>
      <c r="H1931" s="248" t="s">
        <v>1076</v>
      </c>
      <c r="I1931" s="79"/>
      <c r="J1931" s="257"/>
      <c r="K1931" s="248"/>
      <c r="L1931" s="248"/>
      <c r="M1931" s="74"/>
    </row>
    <row r="1932" spans="2:13">
      <c r="B1932" s="75" t="s">
        <v>1661</v>
      </c>
      <c r="C1932" s="119">
        <v>959.65</v>
      </c>
      <c r="D1932" s="80" t="s">
        <v>1666</v>
      </c>
      <c r="E1932" s="99">
        <v>80</v>
      </c>
      <c r="F1932" s="77"/>
      <c r="G1932" s="81" t="s">
        <v>1666</v>
      </c>
      <c r="H1932" s="99">
        <v>120</v>
      </c>
      <c r="I1932" s="78"/>
      <c r="J1932" s="153"/>
      <c r="K1932" s="248"/>
      <c r="L1932" s="248"/>
      <c r="M1932" s="74"/>
    </row>
    <row r="1933" spans="2:13">
      <c r="B1933" s="75" t="s">
        <v>1662</v>
      </c>
      <c r="C1933" s="95">
        <v>334.31</v>
      </c>
      <c r="D1933" s="462" t="s">
        <v>1670</v>
      </c>
      <c r="E1933" s="463"/>
      <c r="F1933" s="463"/>
      <c r="G1933" s="463"/>
      <c r="H1933" s="463"/>
      <c r="I1933" s="464"/>
      <c r="J1933" s="153"/>
      <c r="K1933" s="248"/>
      <c r="L1933" s="248"/>
      <c r="M1933" s="74"/>
    </row>
    <row r="1934" spans="2:13">
      <c r="B1934" s="75" t="s">
        <v>1730</v>
      </c>
      <c r="C1934" s="95">
        <v>210.32</v>
      </c>
      <c r="D1934" s="465" t="s">
        <v>1663</v>
      </c>
      <c r="E1934" s="466"/>
      <c r="F1934" s="466"/>
      <c r="G1934" s="466" t="s">
        <v>1664</v>
      </c>
      <c r="H1934" s="466"/>
      <c r="I1934" s="467"/>
      <c r="J1934" s="153"/>
      <c r="K1934" s="248"/>
      <c r="L1934" s="248"/>
      <c r="M1934" s="74"/>
    </row>
    <row r="1935" spans="2:13">
      <c r="B1935" s="75" t="s">
        <v>1715</v>
      </c>
      <c r="C1935" s="95">
        <v>1.1499999999999999</v>
      </c>
      <c r="D1935" s="72" t="s">
        <v>1665</v>
      </c>
      <c r="E1935" s="248" t="s">
        <v>1273</v>
      </c>
      <c r="F1935" s="248"/>
      <c r="G1935" s="73" t="s">
        <v>1665</v>
      </c>
      <c r="H1935" s="248" t="s">
        <v>796</v>
      </c>
      <c r="I1935" s="79"/>
      <c r="J1935" s="153"/>
      <c r="K1935" s="248"/>
      <c r="L1935" s="248"/>
      <c r="M1935" s="74"/>
    </row>
    <row r="1936" spans="2:13">
      <c r="B1936" s="75" t="s">
        <v>1716</v>
      </c>
      <c r="C1936" s="95">
        <v>1.31</v>
      </c>
      <c r="D1936" s="72" t="s">
        <v>1666</v>
      </c>
      <c r="E1936" s="99">
        <v>95</v>
      </c>
      <c r="F1936" s="77"/>
      <c r="G1936" s="81" t="s">
        <v>1666</v>
      </c>
      <c r="H1936" s="100">
        <v>126</v>
      </c>
      <c r="I1936" s="79"/>
      <c r="J1936" s="153"/>
      <c r="K1936" s="248"/>
      <c r="L1936" s="248"/>
      <c r="M1936" s="74"/>
    </row>
    <row r="1937" spans="2:13">
      <c r="B1937" s="468" t="s">
        <v>1673</v>
      </c>
      <c r="C1937" s="463"/>
      <c r="D1937" s="464"/>
      <c r="E1937" s="462" t="s">
        <v>1674</v>
      </c>
      <c r="F1937" s="463"/>
      <c r="G1937" s="464"/>
      <c r="H1937" s="462" t="s">
        <v>1675</v>
      </c>
      <c r="I1937" s="463"/>
      <c r="J1937" s="464"/>
      <c r="K1937" s="462" t="s">
        <v>1703</v>
      </c>
      <c r="L1937" s="463"/>
      <c r="M1937" s="469"/>
    </row>
    <row r="1938" spans="2:13">
      <c r="B1938" s="82" t="s">
        <v>1676</v>
      </c>
      <c r="C1938" s="250" t="s">
        <v>1677</v>
      </c>
      <c r="D1938" s="251" t="s">
        <v>1678</v>
      </c>
      <c r="E1938" s="249" t="s">
        <v>1676</v>
      </c>
      <c r="F1938" s="250" t="s">
        <v>1677</v>
      </c>
      <c r="G1938" s="251" t="s">
        <v>1678</v>
      </c>
      <c r="H1938" s="249" t="s">
        <v>1696</v>
      </c>
      <c r="I1938" s="250" t="s">
        <v>1733</v>
      </c>
      <c r="J1938" s="251" t="s">
        <v>1734</v>
      </c>
      <c r="K1938" s="249" t="s">
        <v>1704</v>
      </c>
      <c r="L1938" s="250"/>
      <c r="M1938" s="86" t="s">
        <v>1705</v>
      </c>
    </row>
    <row r="1939" spans="2:13">
      <c r="B1939" s="70" t="s">
        <v>1680</v>
      </c>
      <c r="C1939" s="95" t="s">
        <v>1146</v>
      </c>
      <c r="D1939" s="101">
        <v>102</v>
      </c>
      <c r="E1939" s="247" t="s">
        <v>1680</v>
      </c>
      <c r="F1939" s="103" t="s">
        <v>946</v>
      </c>
      <c r="G1939" s="101">
        <v>68</v>
      </c>
      <c r="H1939" s="247" t="s">
        <v>1697</v>
      </c>
      <c r="I1939" s="95">
        <v>0</v>
      </c>
      <c r="J1939" s="101">
        <v>0</v>
      </c>
      <c r="K1939" s="247" t="s">
        <v>1706</v>
      </c>
      <c r="L1939" s="248"/>
      <c r="M1939" s="116">
        <v>0</v>
      </c>
    </row>
    <row r="1940" spans="2:13">
      <c r="B1940" s="70" t="s">
        <v>1681</v>
      </c>
      <c r="C1940" s="95" t="s">
        <v>1724</v>
      </c>
      <c r="D1940" s="101">
        <v>0</v>
      </c>
      <c r="E1940" s="247" t="s">
        <v>1681</v>
      </c>
      <c r="F1940" s="95" t="s">
        <v>1724</v>
      </c>
      <c r="G1940" s="101">
        <v>0</v>
      </c>
      <c r="H1940" s="247" t="s">
        <v>1698</v>
      </c>
      <c r="I1940" s="95">
        <v>90</v>
      </c>
      <c r="J1940" s="101">
        <v>-65</v>
      </c>
      <c r="K1940" s="247" t="s">
        <v>1737</v>
      </c>
      <c r="L1940" s="248"/>
      <c r="M1940" s="116">
        <v>0</v>
      </c>
    </row>
    <row r="1941" spans="2:13">
      <c r="B1941" s="70" t="s">
        <v>1682</v>
      </c>
      <c r="C1941" s="95" t="s">
        <v>1725</v>
      </c>
      <c r="D1941" s="101" t="s">
        <v>1725</v>
      </c>
      <c r="E1941" s="247" t="s">
        <v>1682</v>
      </c>
      <c r="F1941" s="95" t="s">
        <v>1725</v>
      </c>
      <c r="G1941" s="101" t="s">
        <v>1725</v>
      </c>
      <c r="H1941" s="247" t="s">
        <v>1699</v>
      </c>
      <c r="I1941" s="95">
        <v>0</v>
      </c>
      <c r="J1941" s="101">
        <v>50</v>
      </c>
      <c r="K1941" s="76" t="s">
        <v>1708</v>
      </c>
      <c r="L1941" s="77"/>
      <c r="M1941" s="110">
        <v>0</v>
      </c>
    </row>
    <row r="1942" spans="2:13">
      <c r="B1942" s="70" t="s">
        <v>1683</v>
      </c>
      <c r="C1942" s="95" t="s">
        <v>1724</v>
      </c>
      <c r="D1942" s="101">
        <v>0</v>
      </c>
      <c r="E1942" s="247" t="s">
        <v>1683</v>
      </c>
      <c r="F1942" s="95" t="s">
        <v>1724</v>
      </c>
      <c r="G1942" s="101">
        <v>0</v>
      </c>
      <c r="H1942" s="247" t="s">
        <v>1700</v>
      </c>
      <c r="I1942" s="95">
        <v>0</v>
      </c>
      <c r="J1942" s="101">
        <v>10</v>
      </c>
      <c r="K1942" s="462" t="s">
        <v>1709</v>
      </c>
      <c r="L1942" s="463"/>
      <c r="M1942" s="469"/>
    </row>
    <row r="1943" spans="2:13">
      <c r="B1943" s="70" t="s">
        <v>1684</v>
      </c>
      <c r="C1943" s="95" t="s">
        <v>1724</v>
      </c>
      <c r="D1943" s="101">
        <v>0</v>
      </c>
      <c r="E1943" s="247" t="s">
        <v>1684</v>
      </c>
      <c r="F1943" s="95" t="s">
        <v>1724</v>
      </c>
      <c r="G1943" s="101">
        <v>0</v>
      </c>
      <c r="H1943" s="248" t="s">
        <v>1726</v>
      </c>
      <c r="I1943" s="95">
        <v>50</v>
      </c>
      <c r="J1943" s="101">
        <v>0</v>
      </c>
      <c r="K1943" s="470" t="s">
        <v>1710</v>
      </c>
      <c r="L1943" s="471"/>
      <c r="M1943" s="116">
        <v>0</v>
      </c>
    </row>
    <row r="1944" spans="2:13">
      <c r="B1944" s="70" t="s">
        <v>1685</v>
      </c>
      <c r="C1944" s="95" t="s">
        <v>1724</v>
      </c>
      <c r="D1944" s="101">
        <v>0</v>
      </c>
      <c r="E1944" s="247" t="s">
        <v>1685</v>
      </c>
      <c r="F1944" s="95" t="s">
        <v>952</v>
      </c>
      <c r="G1944" s="101">
        <v>95</v>
      </c>
      <c r="H1944" s="247" t="s">
        <v>1701</v>
      </c>
      <c r="I1944" s="95">
        <v>0</v>
      </c>
      <c r="J1944" s="101">
        <v>30</v>
      </c>
      <c r="K1944" s="470" t="s">
        <v>1711</v>
      </c>
      <c r="L1944" s="471"/>
      <c r="M1944" s="116">
        <v>0</v>
      </c>
    </row>
    <row r="1945" spans="2:13">
      <c r="B1945" s="70" t="s">
        <v>1686</v>
      </c>
      <c r="C1945" s="95" t="s">
        <v>1724</v>
      </c>
      <c r="D1945" s="101">
        <v>0</v>
      </c>
      <c r="E1945" s="247" t="s">
        <v>1686</v>
      </c>
      <c r="F1945" s="95" t="s">
        <v>1724</v>
      </c>
      <c r="G1945" s="101">
        <v>0</v>
      </c>
      <c r="H1945" s="247" t="s">
        <v>1687</v>
      </c>
      <c r="I1945" s="95">
        <v>85</v>
      </c>
      <c r="J1945" s="101">
        <v>0</v>
      </c>
      <c r="K1945" s="470" t="s">
        <v>1712</v>
      </c>
      <c r="L1945" s="471"/>
      <c r="M1945" s="116">
        <v>0</v>
      </c>
    </row>
    <row r="1946" spans="2:13">
      <c r="B1946" s="70" t="s">
        <v>1687</v>
      </c>
      <c r="C1946" s="95" t="s">
        <v>1724</v>
      </c>
      <c r="D1946" s="101">
        <v>0</v>
      </c>
      <c r="E1946" s="247" t="s">
        <v>1687</v>
      </c>
      <c r="F1946" s="95" t="s">
        <v>1724</v>
      </c>
      <c r="G1946" s="101">
        <v>0</v>
      </c>
      <c r="H1946" s="247" t="s">
        <v>1702</v>
      </c>
      <c r="I1946" s="109">
        <v>50</v>
      </c>
      <c r="J1946" s="115">
        <v>0</v>
      </c>
      <c r="K1946" s="96"/>
      <c r="L1946" s="109"/>
      <c r="M1946" s="110"/>
    </row>
    <row r="1947" spans="2:13">
      <c r="B1947" s="70" t="s">
        <v>1688</v>
      </c>
      <c r="C1947" s="95" t="s">
        <v>1724</v>
      </c>
      <c r="D1947" s="101">
        <v>0</v>
      </c>
      <c r="E1947" s="247" t="s">
        <v>1688</v>
      </c>
      <c r="F1947" s="95" t="s">
        <v>1724</v>
      </c>
      <c r="G1947" s="101">
        <v>0</v>
      </c>
      <c r="H1947" s="472" t="s">
        <v>1714</v>
      </c>
      <c r="I1947" s="473"/>
      <c r="J1947" s="90" t="s">
        <v>1713</v>
      </c>
      <c r="K1947" s="106">
        <v>-10</v>
      </c>
      <c r="L1947" s="91" t="s">
        <v>1707</v>
      </c>
      <c r="M1947" s="107">
        <v>55</v>
      </c>
    </row>
    <row r="1948" spans="2:13">
      <c r="B1948" s="70" t="s">
        <v>1689</v>
      </c>
      <c r="C1948" s="95" t="s">
        <v>695</v>
      </c>
      <c r="D1948" s="101">
        <v>36</v>
      </c>
      <c r="E1948" s="247" t="s">
        <v>1689</v>
      </c>
      <c r="F1948" s="95" t="s">
        <v>1724</v>
      </c>
      <c r="G1948" s="101">
        <v>0</v>
      </c>
      <c r="H1948" s="248"/>
      <c r="I1948" s="248"/>
      <c r="J1948" s="248"/>
      <c r="K1948" s="248"/>
      <c r="L1948" s="248"/>
      <c r="M1948" s="74"/>
    </row>
    <row r="1949" spans="2:13">
      <c r="B1949" s="70" t="s">
        <v>1690</v>
      </c>
      <c r="C1949" s="95" t="s">
        <v>1724</v>
      </c>
      <c r="D1949" s="101">
        <v>0</v>
      </c>
      <c r="E1949" s="247" t="s">
        <v>1690</v>
      </c>
      <c r="F1949" s="95" t="s">
        <v>1724</v>
      </c>
      <c r="G1949" s="101">
        <v>0</v>
      </c>
      <c r="H1949" s="248"/>
      <c r="I1949" s="248"/>
      <c r="J1949" s="248"/>
      <c r="K1949" s="248"/>
      <c r="L1949" s="248"/>
      <c r="M1949" s="74"/>
    </row>
    <row r="1950" spans="2:13">
      <c r="B1950" s="70" t="s">
        <v>1691</v>
      </c>
      <c r="C1950" s="95" t="s">
        <v>1724</v>
      </c>
      <c r="D1950" s="101">
        <v>0</v>
      </c>
      <c r="E1950" s="247" t="s">
        <v>1691</v>
      </c>
      <c r="F1950" s="105" t="s">
        <v>1197</v>
      </c>
      <c r="G1950" s="101">
        <v>75</v>
      </c>
      <c r="H1950" s="248"/>
      <c r="I1950" s="248"/>
      <c r="J1950" s="248"/>
      <c r="K1950" s="248"/>
      <c r="L1950" s="248"/>
      <c r="M1950" s="74"/>
    </row>
    <row r="1951" spans="2:13">
      <c r="B1951" s="70" t="s">
        <v>1692</v>
      </c>
      <c r="C1951" s="95" t="s">
        <v>1724</v>
      </c>
      <c r="D1951" s="101">
        <v>0</v>
      </c>
      <c r="E1951" s="247" t="s">
        <v>1692</v>
      </c>
      <c r="F1951" s="95" t="s">
        <v>1724</v>
      </c>
      <c r="G1951" s="101">
        <v>0</v>
      </c>
      <c r="H1951" s="248"/>
      <c r="I1951" s="248"/>
      <c r="J1951" s="248"/>
      <c r="K1951" s="248"/>
      <c r="L1951" s="248"/>
      <c r="M1951" s="74"/>
    </row>
    <row r="1952" spans="2:13">
      <c r="B1952" s="70" t="s">
        <v>1693</v>
      </c>
      <c r="C1952" s="95" t="s">
        <v>1724</v>
      </c>
      <c r="D1952" s="101">
        <v>0</v>
      </c>
      <c r="E1952" s="247" t="s">
        <v>1693</v>
      </c>
      <c r="F1952" s="95" t="s">
        <v>1724</v>
      </c>
      <c r="G1952" s="101">
        <v>0</v>
      </c>
      <c r="H1952" s="95" t="s">
        <v>1718</v>
      </c>
      <c r="I1952" s="248"/>
      <c r="J1952" s="94" t="s">
        <v>1719</v>
      </c>
      <c r="K1952" s="248"/>
      <c r="L1952" s="94" t="s">
        <v>1720</v>
      </c>
      <c r="M1952" s="74"/>
    </row>
    <row r="1953" spans="2:13">
      <c r="B1953" s="70" t="s">
        <v>1694</v>
      </c>
      <c r="C1953" s="95" t="s">
        <v>1725</v>
      </c>
      <c r="D1953" s="101" t="s">
        <v>1725</v>
      </c>
      <c r="E1953" s="247" t="s">
        <v>1694</v>
      </c>
      <c r="F1953" s="95" t="s">
        <v>1725</v>
      </c>
      <c r="G1953" s="101" t="s">
        <v>1725</v>
      </c>
      <c r="H1953" s="248"/>
      <c r="I1953" s="248"/>
      <c r="J1953" s="248"/>
      <c r="K1953" s="248"/>
      <c r="L1953" s="248"/>
      <c r="M1953" s="74"/>
    </row>
    <row r="1954" spans="2:13">
      <c r="B1954" s="70" t="s">
        <v>1679</v>
      </c>
      <c r="C1954" s="95" t="s">
        <v>1724</v>
      </c>
      <c r="D1954" s="101">
        <v>0</v>
      </c>
      <c r="E1954" s="247" t="s">
        <v>1679</v>
      </c>
      <c r="F1954" s="95" t="s">
        <v>1724</v>
      </c>
      <c r="G1954" s="101">
        <v>0</v>
      </c>
      <c r="H1954" s="248"/>
      <c r="I1954" s="248"/>
      <c r="J1954" s="248"/>
      <c r="K1954" s="248"/>
      <c r="L1954" s="248"/>
      <c r="M1954" s="74"/>
    </row>
    <row r="1955" spans="2:13">
      <c r="B1955" s="70" t="s">
        <v>1695</v>
      </c>
      <c r="C1955" s="95" t="s">
        <v>965</v>
      </c>
      <c r="D1955" s="101">
        <v>80</v>
      </c>
      <c r="E1955" s="247" t="s">
        <v>1695</v>
      </c>
      <c r="F1955" s="105" t="s">
        <v>862</v>
      </c>
      <c r="G1955" s="101">
        <v>80</v>
      </c>
      <c r="H1955" s="248"/>
      <c r="I1955" s="248"/>
      <c r="J1955" s="248"/>
      <c r="K1955" s="248"/>
      <c r="L1955" s="248"/>
      <c r="M1955" s="74"/>
    </row>
    <row r="1956" spans="2:13" ht="15.75" thickBot="1">
      <c r="B1956" s="111" t="s">
        <v>1731</v>
      </c>
      <c r="C1956" s="102"/>
      <c r="D1956" s="117">
        <v>73</v>
      </c>
      <c r="E1956" s="112" t="s">
        <v>1732</v>
      </c>
      <c r="F1956" s="102"/>
      <c r="G1956" s="117">
        <v>80</v>
      </c>
      <c r="H1956" s="92"/>
      <c r="I1956" s="92"/>
      <c r="J1956" s="92"/>
      <c r="K1956" s="92"/>
      <c r="L1956" s="92"/>
      <c r="M1956" s="93"/>
    </row>
    <row r="1957" spans="2:13" ht="15.75" thickTop="1">
      <c r="B1957" s="165"/>
      <c r="C1957" s="166"/>
      <c r="D1957" s="166"/>
      <c r="E1957" s="165"/>
      <c r="F1957" s="166"/>
      <c r="G1957" s="166"/>
      <c r="H1957" s="165"/>
      <c r="I1957" s="165"/>
      <c r="J1957" s="165"/>
      <c r="K1957" s="165"/>
      <c r="L1957" s="165"/>
      <c r="M1957" s="165"/>
    </row>
    <row r="1958" spans="2:13">
      <c r="B1958" s="165"/>
      <c r="C1958" s="166"/>
      <c r="D1958" s="166"/>
      <c r="E1958" s="165"/>
      <c r="F1958" s="166"/>
      <c r="G1958" s="166"/>
      <c r="H1958" s="165"/>
      <c r="I1958" s="165"/>
      <c r="J1958" s="165"/>
      <c r="K1958" s="165"/>
      <c r="L1958" s="165"/>
      <c r="M1958" s="165"/>
    </row>
    <row r="1959" spans="2:13" ht="15.75" thickBot="1">
      <c r="B1959" s="165"/>
      <c r="C1959" s="166"/>
      <c r="D1959" s="166"/>
      <c r="E1959" s="165"/>
      <c r="F1959" s="166"/>
      <c r="G1959" s="166"/>
      <c r="H1959" s="165"/>
      <c r="I1959" s="165"/>
      <c r="J1959" s="165"/>
      <c r="K1959" s="165"/>
      <c r="L1959" s="165"/>
      <c r="M1959" s="165"/>
    </row>
    <row r="1960" spans="2:13" ht="16.5" thickTop="1" thickBot="1">
      <c r="B1960" s="457" t="s">
        <v>1801</v>
      </c>
      <c r="C1960" s="458"/>
      <c r="D1960" s="459" t="s">
        <v>1660</v>
      </c>
      <c r="E1960" s="460"/>
      <c r="F1960" s="460"/>
      <c r="G1960" s="460"/>
      <c r="H1960" s="460"/>
      <c r="I1960" s="461"/>
      <c r="J1960" s="199"/>
      <c r="K1960" s="68"/>
      <c r="L1960" s="68"/>
      <c r="M1960" s="69"/>
    </row>
    <row r="1961" spans="2:13" ht="15.75" thickTop="1">
      <c r="B1961" s="75" t="s">
        <v>1669</v>
      </c>
      <c r="C1961" s="186">
        <v>24</v>
      </c>
      <c r="D1961" s="185" t="s">
        <v>1654</v>
      </c>
      <c r="E1961" s="186" t="s">
        <v>1655</v>
      </c>
      <c r="F1961" s="186" t="s">
        <v>1656</v>
      </c>
      <c r="G1961" s="186" t="s">
        <v>1658</v>
      </c>
      <c r="H1961" s="186" t="s">
        <v>1657</v>
      </c>
      <c r="I1961" s="187" t="s">
        <v>1659</v>
      </c>
      <c r="J1961" s="200"/>
      <c r="K1961" s="184"/>
      <c r="L1961" s="184"/>
      <c r="M1961" s="74"/>
    </row>
    <row r="1962" spans="2:13">
      <c r="B1962" s="75" t="s">
        <v>1762</v>
      </c>
      <c r="C1962" s="95" t="s">
        <v>1755</v>
      </c>
      <c r="D1962" s="96">
        <v>100</v>
      </c>
      <c r="E1962" s="97">
        <v>100</v>
      </c>
      <c r="F1962" s="97">
        <v>90</v>
      </c>
      <c r="G1962" s="97">
        <v>150</v>
      </c>
      <c r="H1962" s="97">
        <v>140</v>
      </c>
      <c r="I1962" s="98">
        <v>90</v>
      </c>
      <c r="J1962" s="200"/>
      <c r="K1962" s="184"/>
      <c r="L1962" s="184"/>
      <c r="M1962" s="74"/>
    </row>
    <row r="1963" spans="2:13">
      <c r="B1963" s="75" t="s">
        <v>1667</v>
      </c>
      <c r="C1963" s="95" t="s">
        <v>16</v>
      </c>
      <c r="D1963" s="462" t="s">
        <v>1671</v>
      </c>
      <c r="E1963" s="463"/>
      <c r="F1963" s="463"/>
      <c r="G1963" s="463"/>
      <c r="H1963" s="463"/>
      <c r="I1963" s="464"/>
      <c r="J1963" s="200"/>
      <c r="K1963" s="184"/>
      <c r="L1963" s="184"/>
      <c r="M1963" s="74"/>
    </row>
    <row r="1964" spans="2:13">
      <c r="B1964" s="75" t="s">
        <v>1668</v>
      </c>
      <c r="C1964" s="95" t="s">
        <v>1725</v>
      </c>
      <c r="D1964" s="465" t="s">
        <v>1663</v>
      </c>
      <c r="E1964" s="466"/>
      <c r="F1964" s="466"/>
      <c r="G1964" s="466" t="s">
        <v>1664</v>
      </c>
      <c r="H1964" s="466"/>
      <c r="I1964" s="467"/>
      <c r="J1964" s="200"/>
      <c r="K1964" s="184"/>
      <c r="L1964" s="184"/>
      <c r="M1964" s="74"/>
    </row>
    <row r="1965" spans="2:13">
      <c r="B1965" s="75" t="s">
        <v>1672</v>
      </c>
      <c r="C1965" s="95" t="s">
        <v>1439</v>
      </c>
      <c r="D1965" s="72" t="s">
        <v>1665</v>
      </c>
      <c r="E1965" s="184" t="s">
        <v>646</v>
      </c>
      <c r="F1965" s="184"/>
      <c r="G1965" s="73" t="s">
        <v>1665</v>
      </c>
      <c r="H1965" s="184" t="s">
        <v>1725</v>
      </c>
      <c r="I1965" s="79"/>
      <c r="J1965" s="200"/>
      <c r="K1965" s="184"/>
      <c r="L1965" s="184"/>
      <c r="M1965" s="74"/>
    </row>
    <row r="1966" spans="2:13">
      <c r="B1966" s="75" t="s">
        <v>1661</v>
      </c>
      <c r="C1966" s="95">
        <v>653.84</v>
      </c>
      <c r="D1966" s="80" t="s">
        <v>1666</v>
      </c>
      <c r="E1966" s="99">
        <v>122</v>
      </c>
      <c r="F1966" s="77"/>
      <c r="G1966" s="81" t="s">
        <v>1666</v>
      </c>
      <c r="H1966" s="99" t="s">
        <v>1725</v>
      </c>
      <c r="I1966" s="78"/>
      <c r="J1966" s="200"/>
      <c r="K1966" s="184"/>
      <c r="L1966" s="184"/>
      <c r="M1966" s="74"/>
    </row>
    <row r="1967" spans="2:13">
      <c r="B1967" s="75" t="s">
        <v>1662</v>
      </c>
      <c r="C1967" s="95">
        <v>449.83</v>
      </c>
      <c r="D1967" s="462" t="s">
        <v>1670</v>
      </c>
      <c r="E1967" s="463"/>
      <c r="F1967" s="463"/>
      <c r="G1967" s="463"/>
      <c r="H1967" s="463"/>
      <c r="I1967" s="464"/>
      <c r="J1967" s="200"/>
      <c r="K1967" s="184"/>
      <c r="L1967" s="184"/>
      <c r="M1967" s="74"/>
    </row>
    <row r="1968" spans="2:13">
      <c r="B1968" s="75" t="s">
        <v>1730</v>
      </c>
      <c r="C1968" s="95">
        <v>461.97</v>
      </c>
      <c r="D1968" s="465" t="s">
        <v>1663</v>
      </c>
      <c r="E1968" s="466"/>
      <c r="F1968" s="466"/>
      <c r="G1968" s="466" t="s">
        <v>1664</v>
      </c>
      <c r="H1968" s="466"/>
      <c r="I1968" s="467"/>
      <c r="J1968" s="200"/>
      <c r="K1968" s="184"/>
      <c r="L1968" s="184"/>
      <c r="M1968" s="74"/>
    </row>
    <row r="1969" spans="2:13">
      <c r="B1969" s="75" t="s">
        <v>1715</v>
      </c>
      <c r="C1969" s="95">
        <v>1.54</v>
      </c>
      <c r="D1969" s="72" t="s">
        <v>1665</v>
      </c>
      <c r="E1969" s="184" t="s">
        <v>1273</v>
      </c>
      <c r="F1969" s="184"/>
      <c r="G1969" s="73" t="s">
        <v>1665</v>
      </c>
      <c r="H1969" s="184" t="s">
        <v>1725</v>
      </c>
      <c r="I1969" s="79"/>
      <c r="J1969" s="200"/>
      <c r="K1969" s="184"/>
      <c r="L1969" s="184"/>
      <c r="M1969" s="74"/>
    </row>
    <row r="1970" spans="2:13">
      <c r="B1970" s="75" t="s">
        <v>1716</v>
      </c>
      <c r="C1970" s="95">
        <v>1.38</v>
      </c>
      <c r="D1970" s="72" t="s">
        <v>1666</v>
      </c>
      <c r="E1970" s="99">
        <v>143</v>
      </c>
      <c r="F1970" s="77"/>
      <c r="G1970" s="81" t="s">
        <v>1666</v>
      </c>
      <c r="H1970" s="100" t="s">
        <v>1725</v>
      </c>
      <c r="I1970" s="79"/>
      <c r="J1970" s="200"/>
      <c r="K1970" s="184"/>
      <c r="L1970" s="184"/>
      <c r="M1970" s="74"/>
    </row>
    <row r="1971" spans="2:13">
      <c r="B1971" s="468" t="s">
        <v>1673</v>
      </c>
      <c r="C1971" s="463"/>
      <c r="D1971" s="464"/>
      <c r="E1971" s="462" t="s">
        <v>1674</v>
      </c>
      <c r="F1971" s="463"/>
      <c r="G1971" s="464"/>
      <c r="H1971" s="462" t="s">
        <v>1675</v>
      </c>
      <c r="I1971" s="463"/>
      <c r="J1971" s="464"/>
      <c r="K1971" s="462" t="s">
        <v>1703</v>
      </c>
      <c r="L1971" s="463"/>
      <c r="M1971" s="469"/>
    </row>
    <row r="1972" spans="2:13">
      <c r="B1972" s="82" t="s">
        <v>1676</v>
      </c>
      <c r="C1972" s="186" t="s">
        <v>1677</v>
      </c>
      <c r="D1972" s="187" t="s">
        <v>1678</v>
      </c>
      <c r="E1972" s="185" t="s">
        <v>1676</v>
      </c>
      <c r="F1972" s="186" t="s">
        <v>1677</v>
      </c>
      <c r="G1972" s="187" t="s">
        <v>1678</v>
      </c>
      <c r="H1972" s="185" t="s">
        <v>1696</v>
      </c>
      <c r="I1972" s="186" t="s">
        <v>1733</v>
      </c>
      <c r="J1972" s="187" t="s">
        <v>1734</v>
      </c>
      <c r="K1972" s="185" t="s">
        <v>1704</v>
      </c>
      <c r="L1972" s="186"/>
      <c r="M1972" s="86" t="s">
        <v>1705</v>
      </c>
    </row>
    <row r="1973" spans="2:13">
      <c r="B1973" s="70" t="s">
        <v>1680</v>
      </c>
      <c r="C1973" s="95" t="s">
        <v>1146</v>
      </c>
      <c r="D1973" s="101">
        <v>102</v>
      </c>
      <c r="E1973" s="183" t="s">
        <v>1680</v>
      </c>
      <c r="F1973" s="103" t="s">
        <v>946</v>
      </c>
      <c r="G1973" s="101">
        <v>68</v>
      </c>
      <c r="H1973" s="183" t="s">
        <v>1697</v>
      </c>
      <c r="I1973" s="95">
        <v>0</v>
      </c>
      <c r="J1973" s="101">
        <v>0</v>
      </c>
      <c r="K1973" s="183" t="s">
        <v>1706</v>
      </c>
      <c r="L1973" s="184"/>
      <c r="M1973" s="116">
        <v>0</v>
      </c>
    </row>
    <row r="1974" spans="2:13">
      <c r="B1974" s="70" t="s">
        <v>1681</v>
      </c>
      <c r="C1974" s="95" t="s">
        <v>1724</v>
      </c>
      <c r="D1974" s="101">
        <v>0</v>
      </c>
      <c r="E1974" s="183" t="s">
        <v>1681</v>
      </c>
      <c r="F1974" s="95" t="s">
        <v>1724</v>
      </c>
      <c r="G1974" s="101">
        <v>0</v>
      </c>
      <c r="H1974" s="183" t="s">
        <v>1698</v>
      </c>
      <c r="I1974" s="95">
        <v>90</v>
      </c>
      <c r="J1974" s="101">
        <v>10</v>
      </c>
      <c r="K1974" s="183" t="s">
        <v>1737</v>
      </c>
      <c r="L1974" s="184"/>
      <c r="M1974" s="116">
        <v>6</v>
      </c>
    </row>
    <row r="1975" spans="2:13">
      <c r="B1975" s="70" t="s">
        <v>1682</v>
      </c>
      <c r="C1975" s="95" t="s">
        <v>1725</v>
      </c>
      <c r="D1975" s="101" t="s">
        <v>1725</v>
      </c>
      <c r="E1975" s="183" t="s">
        <v>1682</v>
      </c>
      <c r="F1975" s="95" t="s">
        <v>1725</v>
      </c>
      <c r="G1975" s="101" t="s">
        <v>1725</v>
      </c>
      <c r="H1975" s="183" t="s">
        <v>1699</v>
      </c>
      <c r="I1975" s="95">
        <v>0</v>
      </c>
      <c r="J1975" s="101">
        <v>60</v>
      </c>
      <c r="K1975" s="76" t="s">
        <v>1708</v>
      </c>
      <c r="L1975" s="77"/>
      <c r="M1975" s="110">
        <v>0</v>
      </c>
    </row>
    <row r="1976" spans="2:13">
      <c r="B1976" s="70" t="s">
        <v>1683</v>
      </c>
      <c r="C1976" s="95" t="s">
        <v>1724</v>
      </c>
      <c r="D1976" s="101">
        <v>0</v>
      </c>
      <c r="E1976" s="183" t="s">
        <v>1683</v>
      </c>
      <c r="F1976" s="95" t="s">
        <v>1304</v>
      </c>
      <c r="G1976" s="101">
        <v>120</v>
      </c>
      <c r="H1976" s="183" t="s">
        <v>1700</v>
      </c>
      <c r="I1976" s="95">
        <v>0</v>
      </c>
      <c r="J1976" s="101">
        <v>10</v>
      </c>
      <c r="K1976" s="462" t="s">
        <v>1709</v>
      </c>
      <c r="L1976" s="463"/>
      <c r="M1976" s="469"/>
    </row>
    <row r="1977" spans="2:13">
      <c r="B1977" s="70" t="s">
        <v>1684</v>
      </c>
      <c r="C1977" s="95" t="s">
        <v>1724</v>
      </c>
      <c r="D1977" s="101">
        <v>0</v>
      </c>
      <c r="E1977" s="183" t="s">
        <v>1684</v>
      </c>
      <c r="F1977" s="95" t="s">
        <v>1724</v>
      </c>
      <c r="G1977" s="101">
        <v>0</v>
      </c>
      <c r="H1977" s="184" t="s">
        <v>1726</v>
      </c>
      <c r="I1977" s="95">
        <v>0</v>
      </c>
      <c r="J1977" s="101">
        <v>0</v>
      </c>
      <c r="K1977" s="470" t="s">
        <v>1710</v>
      </c>
      <c r="L1977" s="471"/>
      <c r="M1977" s="116">
        <v>0</v>
      </c>
    </row>
    <row r="1978" spans="2:13">
      <c r="B1978" s="70" t="s">
        <v>1685</v>
      </c>
      <c r="C1978" s="95" t="s">
        <v>665</v>
      </c>
      <c r="D1978" s="101">
        <v>90</v>
      </c>
      <c r="E1978" s="183" t="s">
        <v>1685</v>
      </c>
      <c r="F1978" s="95" t="s">
        <v>952</v>
      </c>
      <c r="G1978" s="101">
        <v>95</v>
      </c>
      <c r="H1978" s="183" t="s">
        <v>1701</v>
      </c>
      <c r="I1978" s="95">
        <v>100</v>
      </c>
      <c r="J1978" s="101">
        <v>30</v>
      </c>
      <c r="K1978" s="470" t="s">
        <v>1711</v>
      </c>
      <c r="L1978" s="471"/>
      <c r="M1978" s="116">
        <v>0</v>
      </c>
    </row>
    <row r="1979" spans="2:13">
      <c r="B1979" s="70" t="s">
        <v>1686</v>
      </c>
      <c r="C1979" s="103" t="s">
        <v>699</v>
      </c>
      <c r="D1979" s="101">
        <v>75</v>
      </c>
      <c r="E1979" s="183" t="s">
        <v>1686</v>
      </c>
      <c r="F1979" s="95" t="s">
        <v>1724</v>
      </c>
      <c r="G1979" s="101">
        <v>0</v>
      </c>
      <c r="H1979" s="183" t="s">
        <v>1687</v>
      </c>
      <c r="I1979" s="95">
        <v>85</v>
      </c>
      <c r="J1979" s="101">
        <v>0</v>
      </c>
      <c r="K1979" s="470" t="s">
        <v>1712</v>
      </c>
      <c r="L1979" s="471"/>
      <c r="M1979" s="116">
        <v>0</v>
      </c>
    </row>
    <row r="1980" spans="2:13">
      <c r="B1980" s="70" t="s">
        <v>1687</v>
      </c>
      <c r="C1980" s="95" t="s">
        <v>1724</v>
      </c>
      <c r="D1980" s="101">
        <v>0</v>
      </c>
      <c r="E1980" s="183" t="s">
        <v>1687</v>
      </c>
      <c r="F1980" s="95" t="s">
        <v>1724</v>
      </c>
      <c r="G1980" s="101">
        <v>0</v>
      </c>
      <c r="H1980" s="183" t="s">
        <v>1702</v>
      </c>
      <c r="I1980" s="109">
        <v>0</v>
      </c>
      <c r="J1980" s="115">
        <v>0</v>
      </c>
      <c r="K1980" s="96"/>
      <c r="L1980" s="109"/>
      <c r="M1980" s="110"/>
    </row>
    <row r="1981" spans="2:13">
      <c r="B1981" s="70" t="s">
        <v>1688</v>
      </c>
      <c r="C1981" s="103" t="s">
        <v>813</v>
      </c>
      <c r="D1981" s="101">
        <v>100</v>
      </c>
      <c r="E1981" s="183" t="s">
        <v>1688</v>
      </c>
      <c r="F1981" s="95" t="s">
        <v>1724</v>
      </c>
      <c r="G1981" s="101">
        <v>0</v>
      </c>
      <c r="H1981" s="472" t="s">
        <v>1714</v>
      </c>
      <c r="I1981" s="473"/>
      <c r="J1981" s="90" t="s">
        <v>1713</v>
      </c>
      <c r="K1981" s="106">
        <v>20</v>
      </c>
      <c r="L1981" s="91" t="s">
        <v>1707</v>
      </c>
      <c r="M1981" s="107">
        <v>110</v>
      </c>
    </row>
    <row r="1982" spans="2:13">
      <c r="B1982" s="70" t="s">
        <v>1689</v>
      </c>
      <c r="C1982" s="95" t="s">
        <v>1724</v>
      </c>
      <c r="D1982" s="101">
        <v>0</v>
      </c>
      <c r="E1982" s="183" t="s">
        <v>1689</v>
      </c>
      <c r="F1982" s="95" t="s">
        <v>1724</v>
      </c>
      <c r="G1982" s="101">
        <v>0</v>
      </c>
      <c r="H1982" s="184"/>
      <c r="I1982" s="184"/>
      <c r="J1982" s="184"/>
      <c r="K1982" s="184"/>
      <c r="L1982" s="184"/>
      <c r="M1982" s="74"/>
    </row>
    <row r="1983" spans="2:13">
      <c r="B1983" s="70" t="s">
        <v>1690</v>
      </c>
      <c r="C1983" s="95" t="s">
        <v>1724</v>
      </c>
      <c r="D1983" s="101">
        <v>0</v>
      </c>
      <c r="E1983" s="183" t="s">
        <v>1690</v>
      </c>
      <c r="F1983" s="95" t="s">
        <v>1724</v>
      </c>
      <c r="G1983" s="101">
        <v>0</v>
      </c>
      <c r="H1983" s="184"/>
      <c r="I1983" s="184"/>
      <c r="J1983" s="184"/>
      <c r="K1983" s="184"/>
      <c r="L1983" s="184"/>
      <c r="M1983" s="74"/>
    </row>
    <row r="1984" spans="2:13">
      <c r="B1984" s="70" t="s">
        <v>1691</v>
      </c>
      <c r="C1984" s="95" t="s">
        <v>1724</v>
      </c>
      <c r="D1984" s="101">
        <v>0</v>
      </c>
      <c r="E1984" s="183" t="s">
        <v>1691</v>
      </c>
      <c r="F1984" s="105" t="s">
        <v>1197</v>
      </c>
      <c r="G1984" s="101">
        <v>75</v>
      </c>
      <c r="H1984" s="184"/>
      <c r="I1984" s="184"/>
      <c r="J1984" s="184"/>
      <c r="K1984" s="184"/>
      <c r="L1984" s="184"/>
      <c r="M1984" s="74"/>
    </row>
    <row r="1985" spans="2:13">
      <c r="B1985" s="70" t="s">
        <v>1692</v>
      </c>
      <c r="C1985" s="95" t="s">
        <v>1156</v>
      </c>
      <c r="D1985" s="101">
        <v>68</v>
      </c>
      <c r="E1985" s="183" t="s">
        <v>1692</v>
      </c>
      <c r="F1985" s="118" t="s">
        <v>1745</v>
      </c>
      <c r="G1985" s="101">
        <v>60</v>
      </c>
      <c r="H1985" s="184"/>
      <c r="I1985" s="184"/>
      <c r="J1985" s="184"/>
      <c r="K1985" s="184"/>
      <c r="L1985" s="184"/>
      <c r="M1985" s="74"/>
    </row>
    <row r="1986" spans="2:13">
      <c r="B1986" s="70" t="s">
        <v>1693</v>
      </c>
      <c r="C1986" s="95" t="s">
        <v>1724</v>
      </c>
      <c r="D1986" s="101">
        <v>0</v>
      </c>
      <c r="E1986" s="183" t="s">
        <v>1693</v>
      </c>
      <c r="F1986" s="95" t="s">
        <v>1724</v>
      </c>
      <c r="G1986" s="101">
        <v>0</v>
      </c>
      <c r="H1986" s="95"/>
      <c r="I1986" s="184" t="s">
        <v>1805</v>
      </c>
      <c r="J1986" s="94"/>
      <c r="K1986" s="184"/>
      <c r="L1986" s="94" t="s">
        <v>1720</v>
      </c>
      <c r="M1986" s="74"/>
    </row>
    <row r="1987" spans="2:13">
      <c r="B1987" s="70" t="s">
        <v>1694</v>
      </c>
      <c r="C1987" s="95" t="s">
        <v>1724</v>
      </c>
      <c r="D1987" s="101">
        <v>0</v>
      </c>
      <c r="E1987" s="183" t="s">
        <v>1694</v>
      </c>
      <c r="F1987" s="95" t="s">
        <v>1724</v>
      </c>
      <c r="G1987" s="101">
        <v>0</v>
      </c>
      <c r="H1987" s="184"/>
      <c r="I1987" s="184"/>
      <c r="J1987" s="184"/>
      <c r="K1987" s="184"/>
      <c r="L1987" s="184"/>
      <c r="M1987" s="74"/>
    </row>
    <row r="1988" spans="2:13">
      <c r="B1988" s="70" t="s">
        <v>1679</v>
      </c>
      <c r="C1988" s="95" t="s">
        <v>1724</v>
      </c>
      <c r="D1988" s="101">
        <v>0</v>
      </c>
      <c r="E1988" s="183" t="s">
        <v>1679</v>
      </c>
      <c r="F1988" s="95" t="s">
        <v>1724</v>
      </c>
      <c r="G1988" s="101">
        <v>0</v>
      </c>
      <c r="H1988" s="184"/>
      <c r="I1988" s="184"/>
      <c r="J1988" s="184"/>
      <c r="K1988" s="184"/>
      <c r="L1988" s="184"/>
      <c r="M1988" s="74"/>
    </row>
    <row r="1989" spans="2:13">
      <c r="B1989" s="70" t="s">
        <v>1695</v>
      </c>
      <c r="C1989" s="95" t="s">
        <v>965</v>
      </c>
      <c r="D1989" s="101">
        <v>80</v>
      </c>
      <c r="E1989" s="183" t="s">
        <v>1695</v>
      </c>
      <c r="F1989" s="95" t="s">
        <v>1724</v>
      </c>
      <c r="G1989" s="101">
        <v>0</v>
      </c>
      <c r="H1989" s="184"/>
      <c r="I1989" s="184"/>
      <c r="J1989" s="184"/>
      <c r="K1989" s="184"/>
      <c r="L1989" s="184"/>
      <c r="M1989" s="74"/>
    </row>
    <row r="1990" spans="2:13" ht="15.75" thickBot="1">
      <c r="B1990" s="111" t="s">
        <v>1731</v>
      </c>
      <c r="C1990" s="102"/>
      <c r="D1990" s="117">
        <v>86</v>
      </c>
      <c r="E1990" s="112" t="s">
        <v>1732</v>
      </c>
      <c r="F1990" s="102"/>
      <c r="G1990" s="117">
        <v>84</v>
      </c>
      <c r="H1990" s="92"/>
      <c r="I1990" s="92"/>
      <c r="J1990" s="92"/>
      <c r="K1990" s="92"/>
      <c r="L1990" s="92"/>
      <c r="M1990" s="93"/>
    </row>
    <row r="1991" spans="2:13" ht="15.75" thickTop="1">
      <c r="B1991" s="165"/>
      <c r="C1991" s="166"/>
      <c r="D1991" s="166"/>
      <c r="E1991" s="165"/>
      <c r="F1991" s="166"/>
      <c r="G1991" s="166"/>
      <c r="H1991" s="165"/>
      <c r="I1991" s="165"/>
      <c r="J1991" s="165"/>
      <c r="K1991" s="165"/>
      <c r="L1991" s="165"/>
      <c r="M1991" s="165"/>
    </row>
    <row r="1992" spans="2:13">
      <c r="B1992" s="165"/>
      <c r="C1992" s="166"/>
      <c r="D1992" s="166"/>
      <c r="E1992" s="165"/>
      <c r="F1992" s="166"/>
      <c r="G1992" s="166"/>
      <c r="H1992" s="165"/>
      <c r="I1992" s="165"/>
      <c r="J1992" s="165"/>
      <c r="K1992" s="165"/>
      <c r="L1992" s="165"/>
      <c r="M1992" s="165"/>
    </row>
    <row r="1993" spans="2:13" ht="15.75" thickBot="1">
      <c r="B1993" s="165"/>
      <c r="C1993" s="166"/>
      <c r="D1993" s="166"/>
      <c r="E1993" s="165"/>
      <c r="F1993" s="166"/>
      <c r="G1993" s="166"/>
      <c r="H1993" s="165"/>
      <c r="I1993" s="165"/>
      <c r="J1993" s="165"/>
      <c r="K1993" s="165"/>
      <c r="L1993" s="165"/>
      <c r="M1993" s="165"/>
    </row>
    <row r="1994" spans="2:13" ht="16.5" thickTop="1" thickBot="1">
      <c r="B1994" s="457" t="s">
        <v>1900</v>
      </c>
      <c r="C1994" s="458"/>
      <c r="D1994" s="459" t="s">
        <v>1660</v>
      </c>
      <c r="E1994" s="460"/>
      <c r="F1994" s="460"/>
      <c r="G1994" s="460"/>
      <c r="H1994" s="460"/>
      <c r="I1994" s="461"/>
      <c r="J1994" s="199"/>
      <c r="K1994" s="68"/>
      <c r="L1994" s="68"/>
      <c r="M1994" s="69"/>
    </row>
    <row r="1995" spans="2:13" ht="15.75" thickTop="1">
      <c r="B1995" s="75" t="s">
        <v>1669</v>
      </c>
      <c r="C1995" s="361">
        <v>15</v>
      </c>
      <c r="D1995" s="360" t="s">
        <v>1654</v>
      </c>
      <c r="E1995" s="361" t="s">
        <v>1655</v>
      </c>
      <c r="F1995" s="361" t="s">
        <v>1656</v>
      </c>
      <c r="G1995" s="361" t="s">
        <v>1658</v>
      </c>
      <c r="H1995" s="361" t="s">
        <v>1657</v>
      </c>
      <c r="I1995" s="362" t="s">
        <v>1659</v>
      </c>
      <c r="J1995" s="200"/>
      <c r="K1995" s="364"/>
      <c r="L1995" s="364"/>
      <c r="M1995" s="74"/>
    </row>
    <row r="1996" spans="2:13">
      <c r="B1996" s="75" t="s">
        <v>1762</v>
      </c>
      <c r="C1996" s="95" t="s">
        <v>1767</v>
      </c>
      <c r="D1996" s="96">
        <v>125</v>
      </c>
      <c r="E1996" s="97">
        <v>58</v>
      </c>
      <c r="F1996" s="97">
        <v>58</v>
      </c>
      <c r="G1996" s="97">
        <v>76</v>
      </c>
      <c r="H1996" s="97">
        <v>76</v>
      </c>
      <c r="I1996" s="98">
        <v>67</v>
      </c>
      <c r="J1996" s="200"/>
      <c r="K1996" s="364"/>
      <c r="L1996" s="364"/>
      <c r="M1996" s="74"/>
    </row>
    <row r="1997" spans="2:13">
      <c r="B1997" s="75" t="s">
        <v>1667</v>
      </c>
      <c r="C1997" s="95" t="s">
        <v>16</v>
      </c>
      <c r="D1997" s="462" t="s">
        <v>1671</v>
      </c>
      <c r="E1997" s="463"/>
      <c r="F1997" s="463"/>
      <c r="G1997" s="463"/>
      <c r="H1997" s="463"/>
      <c r="I1997" s="464"/>
      <c r="J1997" s="200"/>
      <c r="K1997" s="364"/>
      <c r="L1997" s="364"/>
      <c r="M1997" s="74"/>
    </row>
    <row r="1998" spans="2:13">
      <c r="B1998" s="75" t="s">
        <v>1668</v>
      </c>
      <c r="C1998" s="95" t="s">
        <v>3</v>
      </c>
      <c r="D1998" s="465" t="s">
        <v>1663</v>
      </c>
      <c r="E1998" s="466"/>
      <c r="F1998" s="466"/>
      <c r="G1998" s="466" t="s">
        <v>1664</v>
      </c>
      <c r="H1998" s="466"/>
      <c r="I1998" s="467"/>
      <c r="J1998" s="200"/>
      <c r="K1998" s="364"/>
      <c r="L1998" s="364"/>
      <c r="M1998" s="74"/>
    </row>
    <row r="1999" spans="2:13">
      <c r="B1999" s="75" t="s">
        <v>1672</v>
      </c>
      <c r="C1999" s="105" t="s">
        <v>1638</v>
      </c>
      <c r="D1999" s="72" t="s">
        <v>1665</v>
      </c>
      <c r="E1999" s="364" t="s">
        <v>646</v>
      </c>
      <c r="F1999" s="364"/>
      <c r="G1999" s="73" t="s">
        <v>1665</v>
      </c>
      <c r="H1999" s="364" t="s">
        <v>1234</v>
      </c>
      <c r="I1999" s="79"/>
      <c r="J1999" s="373"/>
      <c r="K1999" s="364"/>
      <c r="L1999" s="364"/>
      <c r="M1999" s="74"/>
    </row>
    <row r="2000" spans="2:13">
      <c r="B2000" s="75" t="s">
        <v>1661</v>
      </c>
      <c r="C2000" s="95">
        <v>493.62</v>
      </c>
      <c r="D2000" s="80" t="s">
        <v>1666</v>
      </c>
      <c r="E2000" s="99">
        <v>81</v>
      </c>
      <c r="F2000" s="77"/>
      <c r="G2000" s="81" t="s">
        <v>1666</v>
      </c>
      <c r="H2000" s="99">
        <v>65</v>
      </c>
      <c r="I2000" s="78"/>
      <c r="J2000" s="217"/>
      <c r="K2000" s="364"/>
      <c r="L2000" s="364"/>
      <c r="M2000" s="74"/>
    </row>
    <row r="2001" spans="2:13">
      <c r="B2001" s="75" t="s">
        <v>1662</v>
      </c>
      <c r="C2001" s="95">
        <v>514.55999999999995</v>
      </c>
      <c r="D2001" s="462" t="s">
        <v>1670</v>
      </c>
      <c r="E2001" s="463"/>
      <c r="F2001" s="463"/>
      <c r="G2001" s="463"/>
      <c r="H2001" s="463"/>
      <c r="I2001" s="464"/>
      <c r="J2001" s="217"/>
      <c r="K2001" s="364"/>
      <c r="L2001" s="364"/>
      <c r="M2001" s="74"/>
    </row>
    <row r="2002" spans="2:13">
      <c r="B2002" s="75" t="s">
        <v>1730</v>
      </c>
      <c r="C2002" s="95">
        <v>452.96</v>
      </c>
      <c r="D2002" s="465" t="s">
        <v>1663</v>
      </c>
      <c r="E2002" s="466"/>
      <c r="F2002" s="466"/>
      <c r="G2002" s="466" t="s">
        <v>1664</v>
      </c>
      <c r="H2002" s="466"/>
      <c r="I2002" s="467"/>
      <c r="J2002" s="217"/>
      <c r="K2002" s="364"/>
      <c r="L2002" s="364"/>
      <c r="M2002" s="74"/>
    </row>
    <row r="2003" spans="2:13">
      <c r="B2003" s="75" t="s">
        <v>1715</v>
      </c>
      <c r="C2003" s="95">
        <v>1.92</v>
      </c>
      <c r="D2003" s="72" t="s">
        <v>1665</v>
      </c>
      <c r="E2003" s="364" t="s">
        <v>1273</v>
      </c>
      <c r="F2003" s="364"/>
      <c r="G2003" s="73" t="s">
        <v>1665</v>
      </c>
      <c r="H2003" s="364" t="s">
        <v>1309</v>
      </c>
      <c r="I2003" s="79"/>
      <c r="J2003" s="217"/>
      <c r="K2003" s="364"/>
      <c r="L2003" s="364"/>
      <c r="M2003" s="74"/>
    </row>
    <row r="2004" spans="2:13">
      <c r="B2004" s="75" t="s">
        <v>1716</v>
      </c>
      <c r="C2004" s="95">
        <v>1.03</v>
      </c>
      <c r="D2004" s="72" t="s">
        <v>1666</v>
      </c>
      <c r="E2004" s="99">
        <v>95</v>
      </c>
      <c r="F2004" s="77"/>
      <c r="G2004" s="81" t="s">
        <v>1666</v>
      </c>
      <c r="H2004" s="100">
        <v>95</v>
      </c>
      <c r="I2004" s="79"/>
      <c r="J2004" s="217"/>
      <c r="K2004" s="364"/>
      <c r="L2004" s="364"/>
      <c r="M2004" s="74"/>
    </row>
    <row r="2005" spans="2:13">
      <c r="B2005" s="468" t="s">
        <v>1673</v>
      </c>
      <c r="C2005" s="463"/>
      <c r="D2005" s="464"/>
      <c r="E2005" s="462" t="s">
        <v>1674</v>
      </c>
      <c r="F2005" s="463"/>
      <c r="G2005" s="464"/>
      <c r="H2005" s="462" t="s">
        <v>1675</v>
      </c>
      <c r="I2005" s="463"/>
      <c r="J2005" s="464"/>
      <c r="K2005" s="462" t="s">
        <v>1703</v>
      </c>
      <c r="L2005" s="463"/>
      <c r="M2005" s="469"/>
    </row>
    <row r="2006" spans="2:13">
      <c r="B2006" s="82" t="s">
        <v>1676</v>
      </c>
      <c r="C2006" s="361" t="s">
        <v>1677</v>
      </c>
      <c r="D2006" s="362" t="s">
        <v>1678</v>
      </c>
      <c r="E2006" s="360" t="s">
        <v>1676</v>
      </c>
      <c r="F2006" s="361" t="s">
        <v>1677</v>
      </c>
      <c r="G2006" s="362" t="s">
        <v>1678</v>
      </c>
      <c r="H2006" s="360" t="s">
        <v>1696</v>
      </c>
      <c r="I2006" s="361" t="s">
        <v>1733</v>
      </c>
      <c r="J2006" s="362" t="s">
        <v>1734</v>
      </c>
      <c r="K2006" s="360" t="s">
        <v>1704</v>
      </c>
      <c r="L2006" s="361"/>
      <c r="M2006" s="86" t="s">
        <v>1705</v>
      </c>
    </row>
    <row r="2007" spans="2:13">
      <c r="B2007" s="70" t="s">
        <v>1680</v>
      </c>
      <c r="C2007" s="95" t="s">
        <v>1146</v>
      </c>
      <c r="D2007" s="101">
        <v>102</v>
      </c>
      <c r="E2007" s="363" t="s">
        <v>1680</v>
      </c>
      <c r="F2007" s="103" t="s">
        <v>946</v>
      </c>
      <c r="G2007" s="101">
        <v>68</v>
      </c>
      <c r="H2007" s="363" t="s">
        <v>1697</v>
      </c>
      <c r="I2007" s="95">
        <v>0</v>
      </c>
      <c r="J2007" s="101">
        <v>0</v>
      </c>
      <c r="K2007" s="363" t="s">
        <v>1706</v>
      </c>
      <c r="L2007" s="364"/>
      <c r="M2007" s="116">
        <v>0</v>
      </c>
    </row>
    <row r="2008" spans="2:13">
      <c r="B2008" s="70" t="s">
        <v>1681</v>
      </c>
      <c r="C2008" s="95" t="s">
        <v>1724</v>
      </c>
      <c r="D2008" s="101">
        <v>0</v>
      </c>
      <c r="E2008" s="363" t="s">
        <v>1681</v>
      </c>
      <c r="F2008" s="95" t="s">
        <v>1724</v>
      </c>
      <c r="G2008" s="101">
        <v>0</v>
      </c>
      <c r="H2008" s="363" t="s">
        <v>1698</v>
      </c>
      <c r="I2008" s="95">
        <v>100</v>
      </c>
      <c r="J2008" s="101">
        <v>20</v>
      </c>
      <c r="K2008" s="363" t="s">
        <v>1737</v>
      </c>
      <c r="L2008" s="364"/>
      <c r="M2008" s="116">
        <v>6</v>
      </c>
    </row>
    <row r="2009" spans="2:13">
      <c r="B2009" s="70" t="s">
        <v>1682</v>
      </c>
      <c r="C2009" s="95" t="s">
        <v>1725</v>
      </c>
      <c r="D2009" s="101" t="s">
        <v>1725</v>
      </c>
      <c r="E2009" s="363" t="s">
        <v>1682</v>
      </c>
      <c r="F2009" s="95" t="s">
        <v>1725</v>
      </c>
      <c r="G2009" s="101" t="s">
        <v>1725</v>
      </c>
      <c r="H2009" s="363" t="s">
        <v>1699</v>
      </c>
      <c r="I2009" s="95">
        <v>0</v>
      </c>
      <c r="J2009" s="101">
        <v>0</v>
      </c>
      <c r="K2009" s="76" t="s">
        <v>1708</v>
      </c>
      <c r="L2009" s="77"/>
      <c r="M2009" s="110">
        <v>50</v>
      </c>
    </row>
    <row r="2010" spans="2:13">
      <c r="B2010" s="70" t="s">
        <v>1683</v>
      </c>
      <c r="C2010" s="95" t="s">
        <v>1725</v>
      </c>
      <c r="D2010" s="101" t="s">
        <v>1725</v>
      </c>
      <c r="E2010" s="363" t="s">
        <v>1683</v>
      </c>
      <c r="F2010" s="95" t="s">
        <v>1725</v>
      </c>
      <c r="G2010" s="101" t="s">
        <v>1725</v>
      </c>
      <c r="H2010" s="363" t="s">
        <v>1700</v>
      </c>
      <c r="I2010" s="95">
        <v>0</v>
      </c>
      <c r="J2010" s="101">
        <v>10</v>
      </c>
      <c r="K2010" s="462" t="s">
        <v>1709</v>
      </c>
      <c r="L2010" s="463"/>
      <c r="M2010" s="469"/>
    </row>
    <row r="2011" spans="2:13">
      <c r="B2011" s="70" t="s">
        <v>1684</v>
      </c>
      <c r="C2011" s="95" t="s">
        <v>1724</v>
      </c>
      <c r="D2011" s="101">
        <v>0</v>
      </c>
      <c r="E2011" s="363" t="s">
        <v>1684</v>
      </c>
      <c r="F2011" s="95" t="s">
        <v>1724</v>
      </c>
      <c r="G2011" s="101">
        <v>0</v>
      </c>
      <c r="H2011" s="364" t="s">
        <v>1726</v>
      </c>
      <c r="I2011" s="95">
        <v>50</v>
      </c>
      <c r="J2011" s="101">
        <v>0</v>
      </c>
      <c r="K2011" s="470" t="s">
        <v>1710</v>
      </c>
      <c r="L2011" s="471"/>
      <c r="M2011" s="116">
        <v>0</v>
      </c>
    </row>
    <row r="2012" spans="2:13">
      <c r="B2012" s="70" t="s">
        <v>1685</v>
      </c>
      <c r="C2012" s="95" t="s">
        <v>1724</v>
      </c>
      <c r="D2012" s="101">
        <v>0</v>
      </c>
      <c r="E2012" s="363" t="s">
        <v>1685</v>
      </c>
      <c r="F2012" s="95" t="s">
        <v>952</v>
      </c>
      <c r="G2012" s="101">
        <v>95</v>
      </c>
      <c r="H2012" s="363" t="s">
        <v>1701</v>
      </c>
      <c r="I2012" s="95">
        <v>100</v>
      </c>
      <c r="J2012" s="101">
        <v>70</v>
      </c>
      <c r="K2012" s="470" t="s">
        <v>1711</v>
      </c>
      <c r="L2012" s="471"/>
      <c r="M2012" s="116">
        <v>0</v>
      </c>
    </row>
    <row r="2013" spans="2:13">
      <c r="B2013" s="70" t="s">
        <v>1686</v>
      </c>
      <c r="C2013" s="95" t="s">
        <v>1724</v>
      </c>
      <c r="D2013" s="101">
        <v>0</v>
      </c>
      <c r="E2013" s="363" t="s">
        <v>1686</v>
      </c>
      <c r="F2013" s="95" t="s">
        <v>1724</v>
      </c>
      <c r="G2013" s="101">
        <v>0</v>
      </c>
      <c r="H2013" s="363" t="s">
        <v>1687</v>
      </c>
      <c r="I2013" s="95">
        <v>85</v>
      </c>
      <c r="J2013" s="101">
        <v>0</v>
      </c>
      <c r="K2013" s="470" t="s">
        <v>1712</v>
      </c>
      <c r="L2013" s="471"/>
      <c r="M2013" s="116">
        <v>0</v>
      </c>
    </row>
    <row r="2014" spans="2:13">
      <c r="B2014" s="70" t="s">
        <v>1687</v>
      </c>
      <c r="C2014" s="95" t="s">
        <v>1724</v>
      </c>
      <c r="D2014" s="101">
        <v>0</v>
      </c>
      <c r="E2014" s="363" t="s">
        <v>1687</v>
      </c>
      <c r="F2014" s="95" t="s">
        <v>1724</v>
      </c>
      <c r="G2014" s="101">
        <v>0</v>
      </c>
      <c r="H2014" s="363" t="s">
        <v>1702</v>
      </c>
      <c r="I2014" s="109">
        <v>0</v>
      </c>
      <c r="J2014" s="115">
        <v>0</v>
      </c>
      <c r="K2014" s="96"/>
      <c r="L2014" s="109"/>
      <c r="M2014" s="110"/>
    </row>
    <row r="2015" spans="2:13">
      <c r="B2015" s="70" t="s">
        <v>1688</v>
      </c>
      <c r="C2015" s="95" t="s">
        <v>1724</v>
      </c>
      <c r="D2015" s="101">
        <v>0</v>
      </c>
      <c r="E2015" s="363" t="s">
        <v>1688</v>
      </c>
      <c r="F2015" s="95" t="s">
        <v>1724</v>
      </c>
      <c r="G2015" s="101">
        <v>0</v>
      </c>
      <c r="H2015" s="472" t="s">
        <v>1714</v>
      </c>
      <c r="I2015" s="473"/>
      <c r="J2015" s="90" t="s">
        <v>1713</v>
      </c>
      <c r="K2015" s="106">
        <v>0</v>
      </c>
      <c r="L2015" s="91" t="s">
        <v>1707</v>
      </c>
      <c r="M2015" s="107">
        <v>140</v>
      </c>
    </row>
    <row r="2016" spans="2:13">
      <c r="B2016" s="70" t="s">
        <v>1689</v>
      </c>
      <c r="C2016" s="95" t="s">
        <v>695</v>
      </c>
      <c r="D2016" s="101">
        <v>36</v>
      </c>
      <c r="E2016" s="363" t="s">
        <v>1689</v>
      </c>
      <c r="F2016" s="95" t="s">
        <v>1724</v>
      </c>
      <c r="G2016" s="101">
        <v>0</v>
      </c>
      <c r="H2016" s="364"/>
      <c r="I2016" s="364"/>
      <c r="J2016" s="364"/>
      <c r="K2016" s="364"/>
      <c r="L2016" s="364"/>
      <c r="M2016" s="74"/>
    </row>
    <row r="2017" spans="2:13">
      <c r="B2017" s="70" t="s">
        <v>1690</v>
      </c>
      <c r="C2017" s="95" t="s">
        <v>1724</v>
      </c>
      <c r="D2017" s="101">
        <v>0</v>
      </c>
      <c r="E2017" s="363" t="s">
        <v>1690</v>
      </c>
      <c r="F2017" s="95" t="s">
        <v>1113</v>
      </c>
      <c r="G2017" s="101">
        <v>65</v>
      </c>
      <c r="H2017" s="364"/>
      <c r="I2017" s="364"/>
      <c r="J2017" s="364"/>
      <c r="K2017" s="364"/>
      <c r="L2017" s="364"/>
      <c r="M2017" s="74"/>
    </row>
    <row r="2018" spans="2:13">
      <c r="B2018" s="70" t="s">
        <v>1691</v>
      </c>
      <c r="C2018" s="95" t="s">
        <v>1724</v>
      </c>
      <c r="D2018" s="101">
        <v>0</v>
      </c>
      <c r="E2018" s="363" t="s">
        <v>1691</v>
      </c>
      <c r="F2018" s="105" t="s">
        <v>1197</v>
      </c>
      <c r="G2018" s="101">
        <v>75</v>
      </c>
      <c r="H2018" s="364"/>
      <c r="I2018" s="364"/>
      <c r="J2018" s="364"/>
      <c r="K2018" s="364"/>
      <c r="L2018" s="364"/>
      <c r="M2018" s="74"/>
    </row>
    <row r="2019" spans="2:13">
      <c r="B2019" s="70" t="s">
        <v>1692</v>
      </c>
      <c r="C2019" s="95" t="s">
        <v>1724</v>
      </c>
      <c r="D2019" s="101">
        <v>0</v>
      </c>
      <c r="E2019" s="363" t="s">
        <v>1692</v>
      </c>
      <c r="F2019" s="95" t="s">
        <v>1724</v>
      </c>
      <c r="G2019" s="101">
        <v>0</v>
      </c>
      <c r="H2019" s="364"/>
      <c r="I2019" s="364"/>
      <c r="J2019" s="364"/>
      <c r="K2019" s="364"/>
      <c r="L2019" s="364"/>
      <c r="M2019" s="74"/>
    </row>
    <row r="2020" spans="2:13">
      <c r="B2020" s="70" t="s">
        <v>1693</v>
      </c>
      <c r="C2020" s="95" t="s">
        <v>1724</v>
      </c>
      <c r="D2020" s="101">
        <v>0</v>
      </c>
      <c r="E2020" s="363" t="s">
        <v>1693</v>
      </c>
      <c r="F2020" s="95" t="s">
        <v>1724</v>
      </c>
      <c r="G2020" s="101">
        <v>0</v>
      </c>
      <c r="H2020" s="95" t="s">
        <v>1718</v>
      </c>
      <c r="I2020" s="364"/>
      <c r="J2020" s="94" t="s">
        <v>1719</v>
      </c>
      <c r="K2020" s="364"/>
      <c r="L2020" s="94" t="s">
        <v>1720</v>
      </c>
      <c r="M2020" s="74"/>
    </row>
    <row r="2021" spans="2:13">
      <c r="B2021" s="70" t="s">
        <v>1694</v>
      </c>
      <c r="C2021" s="95" t="s">
        <v>1724</v>
      </c>
      <c r="D2021" s="101">
        <v>0</v>
      </c>
      <c r="E2021" s="363" t="s">
        <v>1694</v>
      </c>
      <c r="F2021" s="95" t="s">
        <v>1724</v>
      </c>
      <c r="G2021" s="101">
        <v>0</v>
      </c>
      <c r="H2021" s="364"/>
      <c r="I2021" s="364"/>
      <c r="J2021" s="364"/>
      <c r="K2021" s="364"/>
      <c r="L2021" s="364"/>
      <c r="M2021" s="74"/>
    </row>
    <row r="2022" spans="2:13">
      <c r="B2022" s="70" t="s">
        <v>1679</v>
      </c>
      <c r="C2022" s="105" t="s">
        <v>1264</v>
      </c>
      <c r="D2022" s="101">
        <v>110</v>
      </c>
      <c r="E2022" s="363" t="s">
        <v>1679</v>
      </c>
      <c r="F2022" s="95" t="s">
        <v>1724</v>
      </c>
      <c r="G2022" s="101">
        <v>0</v>
      </c>
      <c r="H2022" s="364"/>
      <c r="I2022" s="364"/>
      <c r="J2022" s="364"/>
      <c r="K2022" s="364"/>
      <c r="L2022" s="364"/>
      <c r="M2022" s="74"/>
    </row>
    <row r="2023" spans="2:13">
      <c r="B2023" s="70" t="s">
        <v>1695</v>
      </c>
      <c r="C2023" s="95" t="s">
        <v>1724</v>
      </c>
      <c r="D2023" s="101">
        <v>0</v>
      </c>
      <c r="E2023" s="363" t="s">
        <v>1695</v>
      </c>
      <c r="F2023" s="95" t="s">
        <v>1724</v>
      </c>
      <c r="G2023" s="101">
        <v>0</v>
      </c>
      <c r="H2023" s="364"/>
      <c r="I2023" s="364"/>
      <c r="J2023" s="364"/>
      <c r="K2023" s="364"/>
      <c r="L2023" s="364"/>
      <c r="M2023" s="74"/>
    </row>
    <row r="2024" spans="2:13" ht="15.75" thickBot="1">
      <c r="B2024" s="111" t="s">
        <v>1731</v>
      </c>
      <c r="C2024" s="102"/>
      <c r="D2024" s="117">
        <v>83</v>
      </c>
      <c r="E2024" s="112" t="s">
        <v>1732</v>
      </c>
      <c r="F2024" s="102"/>
      <c r="G2024" s="117">
        <v>76</v>
      </c>
      <c r="H2024" s="92"/>
      <c r="I2024" s="92"/>
      <c r="J2024" s="92"/>
      <c r="K2024" s="92"/>
      <c r="L2024" s="92"/>
      <c r="M2024" s="93"/>
    </row>
    <row r="2025" spans="2:13" ht="15.75" thickTop="1">
      <c r="B2025" s="165"/>
      <c r="C2025" s="166"/>
      <c r="D2025" s="166"/>
      <c r="E2025" s="165"/>
      <c r="F2025" s="166"/>
      <c r="G2025" s="166"/>
      <c r="H2025" s="165"/>
      <c r="I2025" s="165"/>
      <c r="J2025" s="165"/>
      <c r="K2025" s="165"/>
      <c r="L2025" s="165"/>
      <c r="M2025" s="165"/>
    </row>
    <row r="2026" spans="2:13">
      <c r="B2026" s="165"/>
      <c r="C2026" s="166"/>
      <c r="D2026" s="166"/>
      <c r="E2026" s="165"/>
      <c r="F2026" s="166"/>
      <c r="G2026" s="166"/>
      <c r="H2026" s="165"/>
      <c r="I2026" s="165"/>
      <c r="J2026" s="165"/>
      <c r="K2026" s="165"/>
      <c r="L2026" s="165"/>
      <c r="M2026" s="165"/>
    </row>
    <row r="2027" spans="2:13" ht="15.75" thickBot="1">
      <c r="B2027" s="165"/>
      <c r="C2027" s="166"/>
      <c r="D2027" s="166"/>
      <c r="E2027" s="165"/>
      <c r="F2027" s="166"/>
      <c r="G2027" s="166"/>
      <c r="H2027" s="165"/>
      <c r="I2027" s="165"/>
      <c r="J2027" s="165"/>
      <c r="K2027" s="165"/>
      <c r="L2027" s="165"/>
      <c r="M2027" s="165"/>
    </row>
    <row r="2028" spans="2:13" ht="16.5" thickTop="1" thickBot="1">
      <c r="B2028" s="457" t="s">
        <v>1831</v>
      </c>
      <c r="C2028" s="458"/>
      <c r="D2028" s="459" t="s">
        <v>1660</v>
      </c>
      <c r="E2028" s="460"/>
      <c r="F2028" s="460"/>
      <c r="G2028" s="460"/>
      <c r="H2028" s="460"/>
      <c r="I2028" s="461"/>
      <c r="J2028" s="152"/>
      <c r="K2028" s="68"/>
      <c r="L2028" s="68"/>
      <c r="M2028" s="69"/>
    </row>
    <row r="2029" spans="2:13" ht="15.75" thickTop="1">
      <c r="B2029" s="75" t="s">
        <v>1669</v>
      </c>
      <c r="C2029" s="250">
        <v>20</v>
      </c>
      <c r="D2029" s="249" t="s">
        <v>1654</v>
      </c>
      <c r="E2029" s="250" t="s">
        <v>1655</v>
      </c>
      <c r="F2029" s="250" t="s">
        <v>1656</v>
      </c>
      <c r="G2029" s="250" t="s">
        <v>1658</v>
      </c>
      <c r="H2029" s="250" t="s">
        <v>1657</v>
      </c>
      <c r="I2029" s="251" t="s">
        <v>1659</v>
      </c>
      <c r="J2029" s="153"/>
      <c r="K2029" s="248"/>
      <c r="L2029" s="248"/>
      <c r="M2029" s="74"/>
    </row>
    <row r="2030" spans="2:13">
      <c r="B2030" s="75" t="s">
        <v>1762</v>
      </c>
      <c r="C2030" s="95" t="s">
        <v>1747</v>
      </c>
      <c r="D2030" s="96">
        <v>80</v>
      </c>
      <c r="E2030" s="97">
        <v>80</v>
      </c>
      <c r="F2030" s="97">
        <v>90</v>
      </c>
      <c r="G2030" s="97">
        <v>110</v>
      </c>
      <c r="H2030" s="97">
        <v>130</v>
      </c>
      <c r="I2030" s="98">
        <v>110</v>
      </c>
      <c r="J2030" s="153"/>
      <c r="K2030" s="248"/>
      <c r="L2030" s="248"/>
      <c r="M2030" s="74"/>
    </row>
    <row r="2031" spans="2:13">
      <c r="B2031" s="75" t="s">
        <v>1667</v>
      </c>
      <c r="C2031" s="95" t="s">
        <v>2</v>
      </c>
      <c r="D2031" s="462" t="s">
        <v>1671</v>
      </c>
      <c r="E2031" s="463"/>
      <c r="F2031" s="463"/>
      <c r="G2031" s="463"/>
      <c r="H2031" s="463"/>
      <c r="I2031" s="464"/>
      <c r="J2031" s="153"/>
      <c r="K2031" s="248"/>
      <c r="L2031" s="248"/>
      <c r="M2031" s="74"/>
    </row>
    <row r="2032" spans="2:13">
      <c r="B2032" s="75" t="s">
        <v>1668</v>
      </c>
      <c r="C2032" s="95" t="s">
        <v>13</v>
      </c>
      <c r="D2032" s="465" t="s">
        <v>1663</v>
      </c>
      <c r="E2032" s="466"/>
      <c r="F2032" s="466"/>
      <c r="G2032" s="466" t="s">
        <v>1664</v>
      </c>
      <c r="H2032" s="466"/>
      <c r="I2032" s="467"/>
      <c r="J2032" s="153"/>
      <c r="K2032" s="248"/>
      <c r="L2032" s="248"/>
      <c r="M2032" s="74"/>
    </row>
    <row r="2033" spans="2:13">
      <c r="B2033" s="75" t="s">
        <v>1672</v>
      </c>
      <c r="C2033" s="95" t="s">
        <v>1499</v>
      </c>
      <c r="D2033" s="72" t="s">
        <v>1665</v>
      </c>
      <c r="E2033" s="248" t="s">
        <v>1076</v>
      </c>
      <c r="F2033" s="248"/>
      <c r="G2033" s="73" t="s">
        <v>1665</v>
      </c>
      <c r="H2033" s="248" t="s">
        <v>1374</v>
      </c>
      <c r="I2033" s="79"/>
      <c r="J2033" s="258"/>
      <c r="K2033" s="248"/>
      <c r="L2033" s="248"/>
      <c r="M2033" s="74"/>
    </row>
    <row r="2034" spans="2:13">
      <c r="B2034" s="75" t="s">
        <v>1661</v>
      </c>
      <c r="C2034" s="119">
        <v>1009.61</v>
      </c>
      <c r="D2034" s="80" t="s">
        <v>1666</v>
      </c>
      <c r="E2034" s="99">
        <v>120</v>
      </c>
      <c r="F2034" s="77"/>
      <c r="G2034" s="81" t="s">
        <v>1666</v>
      </c>
      <c r="H2034" s="99">
        <v>72</v>
      </c>
      <c r="I2034" s="78"/>
      <c r="J2034" s="129"/>
      <c r="K2034" s="248"/>
      <c r="L2034" s="248"/>
      <c r="M2034" s="74"/>
    </row>
    <row r="2035" spans="2:13">
      <c r="B2035" s="75" t="s">
        <v>1662</v>
      </c>
      <c r="C2035" s="95">
        <v>397.78</v>
      </c>
      <c r="D2035" s="462" t="s">
        <v>1670</v>
      </c>
      <c r="E2035" s="463"/>
      <c r="F2035" s="463"/>
      <c r="G2035" s="463"/>
      <c r="H2035" s="463"/>
      <c r="I2035" s="464"/>
      <c r="J2035" s="129"/>
      <c r="K2035" s="248"/>
      <c r="L2035" s="248"/>
      <c r="M2035" s="74"/>
    </row>
    <row r="2036" spans="2:13">
      <c r="B2036" s="75" t="s">
        <v>1730</v>
      </c>
      <c r="C2036" s="95">
        <v>625.98</v>
      </c>
      <c r="D2036" s="465" t="s">
        <v>1663</v>
      </c>
      <c r="E2036" s="466"/>
      <c r="F2036" s="466"/>
      <c r="G2036" s="466" t="s">
        <v>1664</v>
      </c>
      <c r="H2036" s="466"/>
      <c r="I2036" s="467"/>
      <c r="J2036" s="129"/>
      <c r="K2036" s="248"/>
      <c r="L2036" s="248"/>
      <c r="M2036" s="74"/>
    </row>
    <row r="2037" spans="2:13">
      <c r="B2037" s="75" t="s">
        <v>1715</v>
      </c>
      <c r="C2037" s="95">
        <v>1.23</v>
      </c>
      <c r="D2037" s="72" t="s">
        <v>1665</v>
      </c>
      <c r="E2037" s="248" t="s">
        <v>796</v>
      </c>
      <c r="F2037" s="248"/>
      <c r="G2037" s="73" t="s">
        <v>1665</v>
      </c>
      <c r="H2037" s="248" t="s">
        <v>13</v>
      </c>
      <c r="I2037" s="79"/>
      <c r="J2037" s="129"/>
      <c r="K2037" s="248"/>
      <c r="L2037" s="248"/>
      <c r="M2037" s="74"/>
    </row>
    <row r="2038" spans="2:13">
      <c r="B2038" s="75" t="s">
        <v>1716</v>
      </c>
      <c r="C2038" s="95">
        <v>1.69</v>
      </c>
      <c r="D2038" s="72" t="s">
        <v>1666</v>
      </c>
      <c r="E2038" s="99">
        <v>126</v>
      </c>
      <c r="F2038" s="77"/>
      <c r="G2038" s="81" t="s">
        <v>1666</v>
      </c>
      <c r="H2038" s="100">
        <v>90</v>
      </c>
      <c r="I2038" s="79"/>
      <c r="J2038" s="129"/>
      <c r="K2038" s="248"/>
      <c r="L2038" s="248"/>
      <c r="M2038" s="74"/>
    </row>
    <row r="2039" spans="2:13">
      <c r="B2039" s="468" t="s">
        <v>1673</v>
      </c>
      <c r="C2039" s="463"/>
      <c r="D2039" s="464"/>
      <c r="E2039" s="462" t="s">
        <v>1674</v>
      </c>
      <c r="F2039" s="463"/>
      <c r="G2039" s="464"/>
      <c r="H2039" s="462" t="s">
        <v>1675</v>
      </c>
      <c r="I2039" s="463"/>
      <c r="J2039" s="464"/>
      <c r="K2039" s="462" t="s">
        <v>1703</v>
      </c>
      <c r="L2039" s="463"/>
      <c r="M2039" s="469"/>
    </row>
    <row r="2040" spans="2:13">
      <c r="B2040" s="82" t="s">
        <v>1676</v>
      </c>
      <c r="C2040" s="250" t="s">
        <v>1677</v>
      </c>
      <c r="D2040" s="251" t="s">
        <v>1678</v>
      </c>
      <c r="E2040" s="249" t="s">
        <v>1676</v>
      </c>
      <c r="F2040" s="250" t="s">
        <v>1677</v>
      </c>
      <c r="G2040" s="251" t="s">
        <v>1678</v>
      </c>
      <c r="H2040" s="249" t="s">
        <v>1696</v>
      </c>
      <c r="I2040" s="250" t="s">
        <v>1733</v>
      </c>
      <c r="J2040" s="251" t="s">
        <v>1734</v>
      </c>
      <c r="K2040" s="249" t="s">
        <v>1704</v>
      </c>
      <c r="L2040" s="250"/>
      <c r="M2040" s="86" t="s">
        <v>1705</v>
      </c>
    </row>
    <row r="2041" spans="2:13">
      <c r="B2041" s="70" t="s">
        <v>1680</v>
      </c>
      <c r="C2041" s="95" t="s">
        <v>1146</v>
      </c>
      <c r="D2041" s="101">
        <v>102</v>
      </c>
      <c r="E2041" s="247" t="s">
        <v>1680</v>
      </c>
      <c r="F2041" s="103" t="s">
        <v>946</v>
      </c>
      <c r="G2041" s="101">
        <v>68</v>
      </c>
      <c r="H2041" s="247" t="s">
        <v>1697</v>
      </c>
      <c r="I2041" s="95">
        <v>0</v>
      </c>
      <c r="J2041" s="101">
        <v>0</v>
      </c>
      <c r="K2041" s="247" t="s">
        <v>1706</v>
      </c>
      <c r="L2041" s="248"/>
      <c r="M2041" s="116">
        <v>25</v>
      </c>
    </row>
    <row r="2042" spans="2:13">
      <c r="B2042" s="70" t="s">
        <v>1681</v>
      </c>
      <c r="C2042" s="95" t="s">
        <v>1724</v>
      </c>
      <c r="D2042" s="101">
        <v>0</v>
      </c>
      <c r="E2042" s="247" t="s">
        <v>1681</v>
      </c>
      <c r="F2042" s="95" t="s">
        <v>1724</v>
      </c>
      <c r="G2042" s="101">
        <v>0</v>
      </c>
      <c r="H2042" s="247" t="s">
        <v>1698</v>
      </c>
      <c r="I2042" s="95">
        <v>90</v>
      </c>
      <c r="J2042" s="101">
        <v>-75</v>
      </c>
      <c r="K2042" s="247" t="s">
        <v>1737</v>
      </c>
      <c r="L2042" s="248"/>
      <c r="M2042" s="116">
        <v>125</v>
      </c>
    </row>
    <row r="2043" spans="2:13">
      <c r="B2043" s="70" t="s">
        <v>1682</v>
      </c>
      <c r="C2043" s="95" t="s">
        <v>1353</v>
      </c>
      <c r="D2043" s="101">
        <v>80</v>
      </c>
      <c r="E2043" s="247" t="s">
        <v>1682</v>
      </c>
      <c r="F2043" s="95" t="s">
        <v>1273</v>
      </c>
      <c r="G2043" s="101">
        <v>95</v>
      </c>
      <c r="H2043" s="247" t="s">
        <v>1699</v>
      </c>
      <c r="I2043" s="95">
        <v>0</v>
      </c>
      <c r="J2043" s="101">
        <v>40</v>
      </c>
      <c r="K2043" s="76" t="s">
        <v>1708</v>
      </c>
      <c r="L2043" s="77"/>
      <c r="M2043" s="110">
        <v>30</v>
      </c>
    </row>
    <row r="2044" spans="2:13">
      <c r="B2044" s="70" t="s">
        <v>1683</v>
      </c>
      <c r="C2044" s="95" t="s">
        <v>1724</v>
      </c>
      <c r="D2044" s="101">
        <v>0</v>
      </c>
      <c r="E2044" s="247" t="s">
        <v>1683</v>
      </c>
      <c r="F2044" s="105" t="s">
        <v>1309</v>
      </c>
      <c r="G2044" s="101">
        <v>95</v>
      </c>
      <c r="H2044" s="247" t="s">
        <v>1700</v>
      </c>
      <c r="I2044" s="95">
        <v>0</v>
      </c>
      <c r="J2044" s="101">
        <v>10</v>
      </c>
      <c r="K2044" s="462" t="s">
        <v>1709</v>
      </c>
      <c r="L2044" s="463"/>
      <c r="M2044" s="469"/>
    </row>
    <row r="2045" spans="2:13">
      <c r="B2045" s="70" t="s">
        <v>1684</v>
      </c>
      <c r="C2045" s="95" t="s">
        <v>1724</v>
      </c>
      <c r="D2045" s="101">
        <v>0</v>
      </c>
      <c r="E2045" s="247" t="s">
        <v>1684</v>
      </c>
      <c r="F2045" s="95" t="s">
        <v>891</v>
      </c>
      <c r="G2045" s="101">
        <v>80</v>
      </c>
      <c r="H2045" s="248" t="s">
        <v>1726</v>
      </c>
      <c r="I2045" s="95">
        <v>50</v>
      </c>
      <c r="J2045" s="101">
        <v>0</v>
      </c>
      <c r="K2045" s="470" t="s">
        <v>1710</v>
      </c>
      <c r="L2045" s="471"/>
      <c r="M2045" s="116">
        <v>0</v>
      </c>
    </row>
    <row r="2046" spans="2:13">
      <c r="B2046" s="70" t="s">
        <v>1685</v>
      </c>
      <c r="C2046" s="95" t="s">
        <v>1724</v>
      </c>
      <c r="D2046" s="101">
        <v>0</v>
      </c>
      <c r="E2046" s="247" t="s">
        <v>1685</v>
      </c>
      <c r="F2046" s="95" t="s">
        <v>952</v>
      </c>
      <c r="G2046" s="101">
        <v>95</v>
      </c>
      <c r="H2046" s="247" t="s">
        <v>1701</v>
      </c>
      <c r="I2046" s="95">
        <v>100</v>
      </c>
      <c r="J2046" s="101">
        <v>10</v>
      </c>
      <c r="K2046" s="470" t="s">
        <v>1711</v>
      </c>
      <c r="L2046" s="471"/>
      <c r="M2046" s="116">
        <v>0</v>
      </c>
    </row>
    <row r="2047" spans="2:13">
      <c r="B2047" s="70" t="s">
        <v>1686</v>
      </c>
      <c r="C2047" s="95" t="s">
        <v>1724</v>
      </c>
      <c r="D2047" s="101">
        <v>0</v>
      </c>
      <c r="E2047" s="247" t="s">
        <v>1686</v>
      </c>
      <c r="F2047" s="95" t="s">
        <v>1724</v>
      </c>
      <c r="G2047" s="101">
        <v>0</v>
      </c>
      <c r="H2047" s="247" t="s">
        <v>1687</v>
      </c>
      <c r="I2047" s="95">
        <v>85</v>
      </c>
      <c r="J2047" s="101">
        <v>0</v>
      </c>
      <c r="K2047" s="470" t="s">
        <v>1712</v>
      </c>
      <c r="L2047" s="471"/>
      <c r="M2047" s="116">
        <v>0</v>
      </c>
    </row>
    <row r="2048" spans="2:13">
      <c r="B2048" s="70" t="s">
        <v>1687</v>
      </c>
      <c r="C2048" s="95" t="s">
        <v>1724</v>
      </c>
      <c r="D2048" s="101">
        <v>0</v>
      </c>
      <c r="E2048" s="247" t="s">
        <v>1687</v>
      </c>
      <c r="F2048" s="95" t="s">
        <v>1724</v>
      </c>
      <c r="G2048" s="101">
        <v>0</v>
      </c>
      <c r="H2048" s="247" t="s">
        <v>1702</v>
      </c>
      <c r="I2048" s="109">
        <v>0</v>
      </c>
      <c r="J2048" s="115">
        <v>0</v>
      </c>
      <c r="K2048" s="96"/>
      <c r="L2048" s="109"/>
      <c r="M2048" s="110"/>
    </row>
    <row r="2049" spans="2:13">
      <c r="B2049" s="70" t="s">
        <v>1688</v>
      </c>
      <c r="C2049" s="103" t="s">
        <v>813</v>
      </c>
      <c r="D2049" s="101">
        <v>100</v>
      </c>
      <c r="E2049" s="247" t="s">
        <v>1688</v>
      </c>
      <c r="F2049" s="95" t="s">
        <v>1724</v>
      </c>
      <c r="G2049" s="101">
        <v>0</v>
      </c>
      <c r="H2049" s="472" t="s">
        <v>1714</v>
      </c>
      <c r="I2049" s="473"/>
      <c r="J2049" s="90" t="s">
        <v>1713</v>
      </c>
      <c r="K2049" s="106">
        <v>10</v>
      </c>
      <c r="L2049" s="91" t="s">
        <v>1707</v>
      </c>
      <c r="M2049" s="107">
        <v>260</v>
      </c>
    </row>
    <row r="2050" spans="2:13">
      <c r="B2050" s="70" t="s">
        <v>1689</v>
      </c>
      <c r="C2050" s="95" t="s">
        <v>629</v>
      </c>
      <c r="D2050" s="101">
        <v>60</v>
      </c>
      <c r="E2050" s="247" t="s">
        <v>1689</v>
      </c>
      <c r="F2050" s="95" t="s">
        <v>1724</v>
      </c>
      <c r="G2050" s="101">
        <v>0</v>
      </c>
      <c r="H2050" s="248"/>
      <c r="I2050" s="248"/>
      <c r="J2050" s="248"/>
      <c r="K2050" s="248"/>
      <c r="L2050" s="248"/>
      <c r="M2050" s="74"/>
    </row>
    <row r="2051" spans="2:13">
      <c r="B2051" s="70" t="s">
        <v>1690</v>
      </c>
      <c r="C2051" s="95" t="s">
        <v>1725</v>
      </c>
      <c r="D2051" s="101" t="s">
        <v>1725</v>
      </c>
      <c r="E2051" s="247" t="s">
        <v>1690</v>
      </c>
      <c r="F2051" s="95" t="s">
        <v>1725</v>
      </c>
      <c r="G2051" s="101" t="s">
        <v>1725</v>
      </c>
      <c r="H2051" s="248"/>
      <c r="I2051" s="248"/>
      <c r="J2051" s="248"/>
      <c r="K2051" s="248"/>
      <c r="L2051" s="248"/>
      <c r="M2051" s="74"/>
    </row>
    <row r="2052" spans="2:13">
      <c r="B2052" s="70" t="s">
        <v>1691</v>
      </c>
      <c r="C2052" s="103" t="s">
        <v>881</v>
      </c>
      <c r="D2052" s="101">
        <v>51</v>
      </c>
      <c r="E2052" s="247" t="s">
        <v>1691</v>
      </c>
      <c r="F2052" s="95" t="s">
        <v>1724</v>
      </c>
      <c r="G2052" s="101">
        <v>0</v>
      </c>
      <c r="H2052" s="95" t="s">
        <v>1725</v>
      </c>
      <c r="I2052" s="248"/>
      <c r="J2052" s="248"/>
      <c r="K2052" s="248"/>
      <c r="L2052" s="248"/>
      <c r="M2052" s="74"/>
    </row>
    <row r="2053" spans="2:13">
      <c r="B2053" s="70" t="s">
        <v>1692</v>
      </c>
      <c r="C2053" s="95" t="s">
        <v>1724</v>
      </c>
      <c r="D2053" s="101">
        <v>0</v>
      </c>
      <c r="E2053" s="247" t="s">
        <v>1692</v>
      </c>
      <c r="F2053" s="95" t="s">
        <v>1724</v>
      </c>
      <c r="G2053" s="101">
        <v>0</v>
      </c>
      <c r="H2053" s="248"/>
      <c r="I2053" s="248"/>
      <c r="J2053" s="248"/>
      <c r="K2053" s="248"/>
      <c r="L2053" s="248"/>
      <c r="M2053" s="74"/>
    </row>
    <row r="2054" spans="2:13">
      <c r="B2054" s="70" t="s">
        <v>1693</v>
      </c>
      <c r="C2054" s="105" t="s">
        <v>1189</v>
      </c>
      <c r="D2054" s="101">
        <v>70</v>
      </c>
      <c r="E2054" s="247" t="s">
        <v>1693</v>
      </c>
      <c r="F2054" s="105" t="s">
        <v>1187</v>
      </c>
      <c r="G2054" s="101">
        <v>80</v>
      </c>
      <c r="H2054" s="95" t="s">
        <v>1718</v>
      </c>
      <c r="I2054" s="248"/>
      <c r="J2054" s="94" t="s">
        <v>1719</v>
      </c>
      <c r="K2054" s="248"/>
      <c r="L2054" s="94" t="s">
        <v>1720</v>
      </c>
      <c r="M2054" s="74"/>
    </row>
    <row r="2055" spans="2:13">
      <c r="B2055" s="70" t="s">
        <v>1694</v>
      </c>
      <c r="C2055" s="95" t="s">
        <v>1725</v>
      </c>
      <c r="D2055" s="101" t="s">
        <v>1725</v>
      </c>
      <c r="E2055" s="247" t="s">
        <v>1694</v>
      </c>
      <c r="F2055" s="95" t="s">
        <v>1725</v>
      </c>
      <c r="G2055" s="101" t="s">
        <v>1725</v>
      </c>
      <c r="H2055" s="248"/>
      <c r="I2055" s="248"/>
      <c r="J2055" s="248"/>
      <c r="K2055" s="248"/>
      <c r="L2055" s="248"/>
      <c r="M2055" s="74"/>
    </row>
    <row r="2056" spans="2:13">
      <c r="B2056" s="70" t="s">
        <v>1679</v>
      </c>
      <c r="C2056" s="105" t="s">
        <v>1264</v>
      </c>
      <c r="D2056" s="101">
        <v>110</v>
      </c>
      <c r="E2056" s="247" t="s">
        <v>1679</v>
      </c>
      <c r="F2056" s="95" t="s">
        <v>1724</v>
      </c>
      <c r="G2056" s="101">
        <v>0</v>
      </c>
      <c r="H2056" s="95" t="s">
        <v>1725</v>
      </c>
      <c r="I2056" s="248"/>
      <c r="J2056" s="248"/>
      <c r="K2056" s="248"/>
      <c r="L2056" s="248"/>
      <c r="M2056" s="74"/>
    </row>
    <row r="2057" spans="2:13">
      <c r="B2057" s="70" t="s">
        <v>1695</v>
      </c>
      <c r="C2057" s="103" t="s">
        <v>1249</v>
      </c>
      <c r="D2057" s="101">
        <v>63</v>
      </c>
      <c r="E2057" s="247" t="s">
        <v>1695</v>
      </c>
      <c r="F2057" s="95" t="s">
        <v>1724</v>
      </c>
      <c r="G2057" s="101">
        <v>0</v>
      </c>
      <c r="H2057" s="248"/>
      <c r="I2057" s="248"/>
      <c r="J2057" s="248"/>
      <c r="K2057" s="248"/>
      <c r="L2057" s="248"/>
      <c r="M2057" s="74"/>
    </row>
    <row r="2058" spans="2:13" ht="15.75" thickBot="1">
      <c r="B2058" s="111" t="s">
        <v>1731</v>
      </c>
      <c r="C2058" s="102"/>
      <c r="D2058" s="117">
        <v>80</v>
      </c>
      <c r="E2058" s="112" t="s">
        <v>1732</v>
      </c>
      <c r="F2058" s="102"/>
      <c r="G2058" s="117">
        <v>86</v>
      </c>
      <c r="H2058" s="92"/>
      <c r="I2058" s="92"/>
      <c r="J2058" s="92"/>
      <c r="K2058" s="92"/>
      <c r="L2058" s="92"/>
      <c r="M2058" s="93"/>
    </row>
    <row r="2059" spans="2:13" ht="15.75" thickTop="1">
      <c r="B2059" s="165"/>
      <c r="C2059" s="166"/>
      <c r="D2059" s="166"/>
      <c r="E2059" s="165"/>
      <c r="F2059" s="166"/>
      <c r="G2059" s="166"/>
      <c r="H2059" s="165"/>
      <c r="I2059" s="165"/>
      <c r="J2059" s="165"/>
      <c r="K2059" s="165"/>
      <c r="L2059" s="165"/>
      <c r="M2059" s="165"/>
    </row>
    <row r="2060" spans="2:13">
      <c r="B2060" s="165"/>
      <c r="C2060" s="166"/>
      <c r="D2060" s="166"/>
      <c r="E2060" s="165"/>
      <c r="F2060" s="166"/>
      <c r="G2060" s="166"/>
      <c r="H2060" s="165"/>
      <c r="I2060" s="165"/>
      <c r="J2060" s="165"/>
      <c r="K2060" s="165"/>
      <c r="L2060" s="165"/>
      <c r="M2060" s="165"/>
    </row>
    <row r="2061" spans="2:13" ht="15.75" thickBot="1">
      <c r="B2061" s="165"/>
      <c r="C2061" s="166"/>
      <c r="D2061" s="166"/>
      <c r="E2061" s="165"/>
      <c r="F2061" s="166"/>
      <c r="G2061" s="166"/>
      <c r="H2061" s="165"/>
      <c r="I2061" s="165"/>
      <c r="J2061" s="165"/>
      <c r="K2061" s="165"/>
      <c r="L2061" s="165"/>
      <c r="M2061" s="165"/>
    </row>
    <row r="2062" spans="2:13" ht="16.5" thickTop="1" thickBot="1">
      <c r="B2062" s="457" t="s">
        <v>1901</v>
      </c>
      <c r="C2062" s="458"/>
      <c r="D2062" s="459" t="s">
        <v>1660</v>
      </c>
      <c r="E2062" s="460"/>
      <c r="F2062" s="460"/>
      <c r="G2062" s="460"/>
      <c r="H2062" s="460"/>
      <c r="I2062" s="461"/>
      <c r="J2062" s="121"/>
      <c r="K2062" s="68"/>
      <c r="L2062" s="68"/>
      <c r="M2062" s="69"/>
    </row>
    <row r="2063" spans="2:13" ht="15.75" thickTop="1">
      <c r="B2063" s="75" t="s">
        <v>1669</v>
      </c>
      <c r="C2063" s="361">
        <v>9</v>
      </c>
      <c r="D2063" s="360" t="s">
        <v>1654</v>
      </c>
      <c r="E2063" s="361" t="s">
        <v>1655</v>
      </c>
      <c r="F2063" s="361" t="s">
        <v>1656</v>
      </c>
      <c r="G2063" s="361" t="s">
        <v>1658</v>
      </c>
      <c r="H2063" s="361" t="s">
        <v>1657</v>
      </c>
      <c r="I2063" s="362" t="s">
        <v>1659</v>
      </c>
      <c r="J2063" s="122"/>
      <c r="K2063" s="364"/>
      <c r="L2063" s="364"/>
      <c r="M2063" s="74"/>
    </row>
    <row r="2064" spans="2:13">
      <c r="B2064" s="75" t="s">
        <v>1762</v>
      </c>
      <c r="C2064" s="95" t="s">
        <v>1767</v>
      </c>
      <c r="D2064" s="96">
        <v>65</v>
      </c>
      <c r="E2064" s="97">
        <v>110</v>
      </c>
      <c r="F2064" s="97">
        <v>130</v>
      </c>
      <c r="G2064" s="97">
        <v>60</v>
      </c>
      <c r="H2064" s="97">
        <v>65</v>
      </c>
      <c r="I2064" s="98">
        <v>95</v>
      </c>
      <c r="J2064" s="122"/>
      <c r="K2064" s="364"/>
      <c r="L2064" s="364"/>
      <c r="M2064" s="74"/>
    </row>
    <row r="2065" spans="2:13">
      <c r="B2065" s="75" t="s">
        <v>1667</v>
      </c>
      <c r="C2065" s="95" t="s">
        <v>8</v>
      </c>
      <c r="D2065" s="462" t="s">
        <v>1671</v>
      </c>
      <c r="E2065" s="463"/>
      <c r="F2065" s="463"/>
      <c r="G2065" s="463"/>
      <c r="H2065" s="463"/>
      <c r="I2065" s="464"/>
      <c r="J2065" s="122"/>
      <c r="K2065" s="364"/>
      <c r="L2065" s="364"/>
      <c r="M2065" s="74"/>
    </row>
    <row r="2066" spans="2:13">
      <c r="B2066" s="75" t="s">
        <v>1668</v>
      </c>
      <c r="C2066" s="95" t="s">
        <v>1725</v>
      </c>
      <c r="D2066" s="465" t="s">
        <v>1663</v>
      </c>
      <c r="E2066" s="466"/>
      <c r="F2066" s="466"/>
      <c r="G2066" s="466" t="s">
        <v>1664</v>
      </c>
      <c r="H2066" s="466"/>
      <c r="I2066" s="467"/>
      <c r="J2066" s="122"/>
      <c r="K2066" s="364"/>
      <c r="L2066" s="364"/>
      <c r="M2066" s="74"/>
    </row>
    <row r="2067" spans="2:13">
      <c r="B2067" s="75" t="s">
        <v>1672</v>
      </c>
      <c r="C2067" s="103" t="s">
        <v>1497</v>
      </c>
      <c r="D2067" s="72" t="s">
        <v>1665</v>
      </c>
      <c r="E2067" s="364" t="s">
        <v>980</v>
      </c>
      <c r="F2067" s="364"/>
      <c r="G2067" s="73" t="s">
        <v>1665</v>
      </c>
      <c r="H2067" s="364" t="s">
        <v>1725</v>
      </c>
      <c r="I2067" s="79"/>
      <c r="J2067" s="122"/>
      <c r="K2067" s="364"/>
      <c r="L2067" s="364"/>
      <c r="M2067" s="74"/>
    </row>
    <row r="2068" spans="2:13">
      <c r="B2068" s="75" t="s">
        <v>1661</v>
      </c>
      <c r="C2068" s="95">
        <v>253.16</v>
      </c>
      <c r="D2068" s="80" t="s">
        <v>1666</v>
      </c>
      <c r="E2068" s="99">
        <v>90</v>
      </c>
      <c r="F2068" s="77"/>
      <c r="G2068" s="81" t="s">
        <v>1666</v>
      </c>
      <c r="H2068" s="99" t="s">
        <v>1725</v>
      </c>
      <c r="I2068" s="78"/>
      <c r="J2068" s="122"/>
      <c r="K2068" s="364"/>
      <c r="L2068" s="364"/>
      <c r="M2068" s="74"/>
    </row>
    <row r="2069" spans="2:13">
      <c r="B2069" s="75" t="s">
        <v>1662</v>
      </c>
      <c r="C2069" s="95">
        <v>173.55</v>
      </c>
      <c r="D2069" s="462" t="s">
        <v>1670</v>
      </c>
      <c r="E2069" s="463"/>
      <c r="F2069" s="463"/>
      <c r="G2069" s="463"/>
      <c r="H2069" s="463"/>
      <c r="I2069" s="464"/>
      <c r="J2069" s="122"/>
      <c r="K2069" s="364"/>
      <c r="L2069" s="364"/>
      <c r="M2069" s="74"/>
    </row>
    <row r="2070" spans="2:13">
      <c r="B2070" s="75" t="s">
        <v>1730</v>
      </c>
      <c r="C2070" s="95">
        <v>473.91</v>
      </c>
      <c r="D2070" s="465" t="s">
        <v>1663</v>
      </c>
      <c r="E2070" s="466"/>
      <c r="F2070" s="466"/>
      <c r="G2070" s="466" t="s">
        <v>1664</v>
      </c>
      <c r="H2070" s="466"/>
      <c r="I2070" s="467"/>
      <c r="J2070" s="122"/>
      <c r="K2070" s="364"/>
      <c r="L2070" s="364"/>
      <c r="M2070" s="74"/>
    </row>
    <row r="2071" spans="2:13">
      <c r="B2071" s="75" t="s">
        <v>1715</v>
      </c>
      <c r="C2071" s="149">
        <v>1</v>
      </c>
      <c r="D2071" s="72" t="s">
        <v>1665</v>
      </c>
      <c r="E2071" s="364" t="s">
        <v>891</v>
      </c>
      <c r="F2071" s="364"/>
      <c r="G2071" s="73" t="s">
        <v>1665</v>
      </c>
      <c r="H2071" s="364" t="s">
        <v>1725</v>
      </c>
      <c r="I2071" s="79"/>
      <c r="J2071" s="122"/>
      <c r="K2071" s="364"/>
      <c r="L2071" s="364"/>
      <c r="M2071" s="74"/>
    </row>
    <row r="2072" spans="2:13">
      <c r="B2072" s="75" t="s">
        <v>1716</v>
      </c>
      <c r="C2072" s="95">
        <v>1.46</v>
      </c>
      <c r="D2072" s="72" t="s">
        <v>1666</v>
      </c>
      <c r="E2072" s="99">
        <v>80</v>
      </c>
      <c r="F2072" s="77"/>
      <c r="G2072" s="81" t="s">
        <v>1666</v>
      </c>
      <c r="H2072" s="100" t="s">
        <v>1725</v>
      </c>
      <c r="I2072" s="79"/>
      <c r="J2072" s="122"/>
      <c r="K2072" s="364"/>
      <c r="L2072" s="364"/>
      <c r="M2072" s="74"/>
    </row>
    <row r="2073" spans="2:13">
      <c r="B2073" s="468" t="s">
        <v>1673</v>
      </c>
      <c r="C2073" s="463"/>
      <c r="D2073" s="464"/>
      <c r="E2073" s="462" t="s">
        <v>1674</v>
      </c>
      <c r="F2073" s="463"/>
      <c r="G2073" s="464"/>
      <c r="H2073" s="462" t="s">
        <v>1675</v>
      </c>
      <c r="I2073" s="463"/>
      <c r="J2073" s="464"/>
      <c r="K2073" s="462" t="s">
        <v>1703</v>
      </c>
      <c r="L2073" s="463"/>
      <c r="M2073" s="469"/>
    </row>
    <row r="2074" spans="2:13">
      <c r="B2074" s="82" t="s">
        <v>1676</v>
      </c>
      <c r="C2074" s="361" t="s">
        <v>1677</v>
      </c>
      <c r="D2074" s="362" t="s">
        <v>1678</v>
      </c>
      <c r="E2074" s="360" t="s">
        <v>1676</v>
      </c>
      <c r="F2074" s="361" t="s">
        <v>1677</v>
      </c>
      <c r="G2074" s="362" t="s">
        <v>1678</v>
      </c>
      <c r="H2074" s="360" t="s">
        <v>1696</v>
      </c>
      <c r="I2074" s="361" t="s">
        <v>1733</v>
      </c>
      <c r="J2074" s="362" t="s">
        <v>1734</v>
      </c>
      <c r="K2074" s="360" t="s">
        <v>1704</v>
      </c>
      <c r="L2074" s="361"/>
      <c r="M2074" s="86" t="s">
        <v>1705</v>
      </c>
    </row>
    <row r="2075" spans="2:13">
      <c r="B2075" s="70" t="s">
        <v>1680</v>
      </c>
      <c r="C2075" s="95" t="s">
        <v>1146</v>
      </c>
      <c r="D2075" s="101">
        <v>102</v>
      </c>
      <c r="E2075" s="363" t="s">
        <v>1680</v>
      </c>
      <c r="F2075" s="103" t="s">
        <v>946</v>
      </c>
      <c r="G2075" s="101">
        <v>68</v>
      </c>
      <c r="H2075" s="363" t="s">
        <v>1697</v>
      </c>
      <c r="I2075" s="95">
        <v>0</v>
      </c>
      <c r="J2075" s="101">
        <v>0</v>
      </c>
      <c r="K2075" s="363" t="s">
        <v>1706</v>
      </c>
      <c r="L2075" s="364"/>
      <c r="M2075" s="116">
        <v>30</v>
      </c>
    </row>
    <row r="2076" spans="2:13">
      <c r="B2076" s="70" t="s">
        <v>1681</v>
      </c>
      <c r="C2076" s="95" t="s">
        <v>1724</v>
      </c>
      <c r="D2076" s="101">
        <v>0</v>
      </c>
      <c r="E2076" s="363" t="s">
        <v>1681</v>
      </c>
      <c r="F2076" s="95" t="s">
        <v>1724</v>
      </c>
      <c r="G2076" s="101">
        <v>0</v>
      </c>
      <c r="H2076" s="363" t="s">
        <v>1698</v>
      </c>
      <c r="I2076" s="95">
        <v>90</v>
      </c>
      <c r="J2076" s="101">
        <v>0</v>
      </c>
      <c r="K2076" s="363" t="s">
        <v>1737</v>
      </c>
      <c r="L2076" s="364"/>
      <c r="M2076" s="116">
        <v>75</v>
      </c>
    </row>
    <row r="2077" spans="2:13">
      <c r="B2077" s="70" t="s">
        <v>1682</v>
      </c>
      <c r="C2077" s="95" t="s">
        <v>1724</v>
      </c>
      <c r="D2077" s="101">
        <v>0</v>
      </c>
      <c r="E2077" s="363" t="s">
        <v>1682</v>
      </c>
      <c r="F2077" s="95" t="s">
        <v>1724</v>
      </c>
      <c r="G2077" s="101">
        <v>0</v>
      </c>
      <c r="H2077" s="363" t="s">
        <v>1699</v>
      </c>
      <c r="I2077" s="95">
        <v>0</v>
      </c>
      <c r="J2077" s="101">
        <v>30</v>
      </c>
      <c r="K2077" s="76" t="s">
        <v>1708</v>
      </c>
      <c r="L2077" s="77"/>
      <c r="M2077" s="110">
        <v>50</v>
      </c>
    </row>
    <row r="2078" spans="2:13">
      <c r="B2078" s="70" t="s">
        <v>1683</v>
      </c>
      <c r="C2078" s="95" t="s">
        <v>1724</v>
      </c>
      <c r="D2078" s="101">
        <v>0</v>
      </c>
      <c r="E2078" s="363" t="s">
        <v>1683</v>
      </c>
      <c r="F2078" s="95" t="s">
        <v>1724</v>
      </c>
      <c r="G2078" s="101">
        <v>0</v>
      </c>
      <c r="H2078" s="363" t="s">
        <v>1700</v>
      </c>
      <c r="I2078" s="95">
        <v>0</v>
      </c>
      <c r="J2078" s="101">
        <v>0</v>
      </c>
      <c r="K2078" s="462" t="s">
        <v>1709</v>
      </c>
      <c r="L2078" s="463"/>
      <c r="M2078" s="469"/>
    </row>
    <row r="2079" spans="2:13">
      <c r="B2079" s="70" t="s">
        <v>1684</v>
      </c>
      <c r="C2079" s="95" t="s">
        <v>1725</v>
      </c>
      <c r="D2079" s="101" t="s">
        <v>1725</v>
      </c>
      <c r="E2079" s="363" t="s">
        <v>1684</v>
      </c>
      <c r="F2079" s="95" t="s">
        <v>1725</v>
      </c>
      <c r="G2079" s="101" t="s">
        <v>1725</v>
      </c>
      <c r="H2079" s="364" t="s">
        <v>1726</v>
      </c>
      <c r="I2079" s="95">
        <v>50</v>
      </c>
      <c r="J2079" s="101">
        <v>0</v>
      </c>
      <c r="K2079" s="470" t="s">
        <v>1710</v>
      </c>
      <c r="L2079" s="471"/>
      <c r="M2079" s="116">
        <v>0</v>
      </c>
    </row>
    <row r="2080" spans="2:13">
      <c r="B2080" s="70" t="s">
        <v>1685</v>
      </c>
      <c r="C2080" s="95" t="s">
        <v>1724</v>
      </c>
      <c r="D2080" s="101">
        <v>0</v>
      </c>
      <c r="E2080" s="363" t="s">
        <v>1685</v>
      </c>
      <c r="F2080" s="95" t="s">
        <v>1724</v>
      </c>
      <c r="G2080" s="101">
        <v>0</v>
      </c>
      <c r="H2080" s="363" t="s">
        <v>1701</v>
      </c>
      <c r="I2080" s="95">
        <v>0</v>
      </c>
      <c r="J2080" s="101">
        <v>0</v>
      </c>
      <c r="K2080" s="470" t="s">
        <v>1711</v>
      </c>
      <c r="L2080" s="471"/>
      <c r="M2080" s="116">
        <v>0</v>
      </c>
    </row>
    <row r="2081" spans="2:13">
      <c r="B2081" s="70" t="s">
        <v>1686</v>
      </c>
      <c r="C2081" s="103" t="s">
        <v>1157</v>
      </c>
      <c r="D2081" s="101">
        <v>40</v>
      </c>
      <c r="E2081" s="363" t="s">
        <v>1686</v>
      </c>
      <c r="F2081" s="95" t="s">
        <v>1724</v>
      </c>
      <c r="G2081" s="101">
        <v>0</v>
      </c>
      <c r="H2081" s="363" t="s">
        <v>1687</v>
      </c>
      <c r="I2081" s="95">
        <v>85</v>
      </c>
      <c r="J2081" s="101">
        <v>0</v>
      </c>
      <c r="K2081" s="470" t="s">
        <v>1712</v>
      </c>
      <c r="L2081" s="471"/>
      <c r="M2081" s="116">
        <v>0</v>
      </c>
    </row>
    <row r="2082" spans="2:13">
      <c r="B2082" s="70" t="s">
        <v>1687</v>
      </c>
      <c r="C2082" s="95" t="s">
        <v>1724</v>
      </c>
      <c r="D2082" s="101">
        <v>0</v>
      </c>
      <c r="E2082" s="363" t="s">
        <v>1687</v>
      </c>
      <c r="F2082" s="95" t="s">
        <v>1724</v>
      </c>
      <c r="G2082" s="101">
        <v>0</v>
      </c>
      <c r="H2082" s="363" t="s">
        <v>1702</v>
      </c>
      <c r="I2082" s="109">
        <v>55</v>
      </c>
      <c r="J2082" s="115">
        <v>0</v>
      </c>
      <c r="K2082" s="96"/>
      <c r="L2082" s="109"/>
      <c r="M2082" s="110"/>
    </row>
    <row r="2083" spans="2:13">
      <c r="B2083" s="70" t="s">
        <v>1688</v>
      </c>
      <c r="C2083" s="95" t="s">
        <v>776</v>
      </c>
      <c r="D2083" s="101">
        <v>40</v>
      </c>
      <c r="E2083" s="363" t="s">
        <v>1688</v>
      </c>
      <c r="F2083" s="95" t="s">
        <v>1724</v>
      </c>
      <c r="G2083" s="101">
        <v>0</v>
      </c>
      <c r="H2083" s="472" t="s">
        <v>1714</v>
      </c>
      <c r="I2083" s="473"/>
      <c r="J2083" s="90" t="s">
        <v>1713</v>
      </c>
      <c r="K2083" s="106">
        <v>30</v>
      </c>
      <c r="L2083" s="91" t="s">
        <v>1707</v>
      </c>
      <c r="M2083" s="107">
        <v>175</v>
      </c>
    </row>
    <row r="2084" spans="2:13">
      <c r="B2084" s="70" t="s">
        <v>1689</v>
      </c>
      <c r="C2084" s="95" t="s">
        <v>629</v>
      </c>
      <c r="D2084" s="101">
        <v>60</v>
      </c>
      <c r="E2084" s="363" t="s">
        <v>1689</v>
      </c>
      <c r="F2084" s="95" t="s">
        <v>1724</v>
      </c>
      <c r="G2084" s="101">
        <v>0</v>
      </c>
      <c r="H2084" s="364"/>
      <c r="I2084" s="364"/>
      <c r="J2084" s="364"/>
      <c r="K2084" s="364"/>
      <c r="L2084" s="364"/>
      <c r="M2084" s="74"/>
    </row>
    <row r="2085" spans="2:13">
      <c r="B2085" s="70" t="s">
        <v>1690</v>
      </c>
      <c r="C2085" s="95" t="s">
        <v>1724</v>
      </c>
      <c r="D2085" s="101">
        <v>0</v>
      </c>
      <c r="E2085" s="363" t="s">
        <v>1690</v>
      </c>
      <c r="F2085" s="95" t="s">
        <v>1724</v>
      </c>
      <c r="G2085" s="101">
        <v>0</v>
      </c>
      <c r="H2085" s="364"/>
      <c r="I2085" s="364"/>
      <c r="J2085" s="364"/>
      <c r="K2085" s="364"/>
      <c r="L2085" s="364"/>
      <c r="M2085" s="74"/>
    </row>
    <row r="2086" spans="2:13">
      <c r="B2086" s="70" t="s">
        <v>1691</v>
      </c>
      <c r="C2086" s="95" t="s">
        <v>1751</v>
      </c>
      <c r="D2086" s="101">
        <v>80</v>
      </c>
      <c r="E2086" s="363" t="s">
        <v>1691</v>
      </c>
      <c r="F2086" s="95" t="s">
        <v>1724</v>
      </c>
      <c r="G2086" s="101">
        <v>0</v>
      </c>
      <c r="H2086" s="364"/>
      <c r="I2086" s="364"/>
      <c r="J2086" s="364"/>
      <c r="K2086" s="364"/>
      <c r="L2086" s="364"/>
      <c r="M2086" s="74"/>
    </row>
    <row r="2087" spans="2:13">
      <c r="B2087" s="70" t="s">
        <v>1692</v>
      </c>
      <c r="C2087" s="95" t="s">
        <v>1724</v>
      </c>
      <c r="D2087" s="101">
        <v>0</v>
      </c>
      <c r="E2087" s="363" t="s">
        <v>1692</v>
      </c>
      <c r="F2087" s="95" t="s">
        <v>1724</v>
      </c>
      <c r="G2087" s="101">
        <v>0</v>
      </c>
      <c r="H2087" s="364"/>
      <c r="I2087" s="364"/>
      <c r="J2087" s="364"/>
      <c r="K2087" s="364"/>
      <c r="L2087" s="364"/>
      <c r="M2087" s="74"/>
    </row>
    <row r="2088" spans="2:13">
      <c r="B2088" s="70" t="s">
        <v>1693</v>
      </c>
      <c r="C2088" s="95" t="s">
        <v>1724</v>
      </c>
      <c r="D2088" s="101">
        <v>0</v>
      </c>
      <c r="E2088" s="363" t="s">
        <v>1693</v>
      </c>
      <c r="F2088" s="105" t="s">
        <v>1187</v>
      </c>
      <c r="G2088" s="101">
        <v>80</v>
      </c>
      <c r="H2088" s="95" t="s">
        <v>1718</v>
      </c>
      <c r="I2088" s="364"/>
      <c r="J2088" s="94" t="s">
        <v>1719</v>
      </c>
      <c r="K2088" s="364"/>
      <c r="L2088" s="94" t="s">
        <v>1720</v>
      </c>
      <c r="M2088" s="74"/>
    </row>
    <row r="2089" spans="2:13">
      <c r="B2089" s="70" t="s">
        <v>1694</v>
      </c>
      <c r="C2089" s="95" t="s">
        <v>1724</v>
      </c>
      <c r="D2089" s="101">
        <v>0</v>
      </c>
      <c r="E2089" s="363" t="s">
        <v>1694</v>
      </c>
      <c r="F2089" s="95" t="s">
        <v>1724</v>
      </c>
      <c r="G2089" s="101">
        <v>0</v>
      </c>
      <c r="H2089" s="364"/>
      <c r="I2089" s="364"/>
      <c r="J2089" s="364"/>
      <c r="K2089" s="364"/>
      <c r="L2089" s="364"/>
      <c r="M2089" s="74"/>
    </row>
    <row r="2090" spans="2:13">
      <c r="B2090" s="70" t="s">
        <v>1679</v>
      </c>
      <c r="C2090" s="95" t="s">
        <v>679</v>
      </c>
      <c r="D2090" s="101">
        <v>60</v>
      </c>
      <c r="E2090" s="363" t="s">
        <v>1679</v>
      </c>
      <c r="F2090" s="95" t="s">
        <v>1724</v>
      </c>
      <c r="G2090" s="101">
        <v>0</v>
      </c>
      <c r="H2090" s="364"/>
      <c r="I2090" s="364"/>
      <c r="J2090" s="364"/>
      <c r="K2090" s="364"/>
      <c r="L2090" s="364"/>
      <c r="M2090" s="74"/>
    </row>
    <row r="2091" spans="2:13">
      <c r="B2091" s="70" t="s">
        <v>1695</v>
      </c>
      <c r="C2091" s="95" t="s">
        <v>966</v>
      </c>
      <c r="D2091" s="101">
        <v>75</v>
      </c>
      <c r="E2091" s="363" t="s">
        <v>1695</v>
      </c>
      <c r="F2091" s="95" t="s">
        <v>1724</v>
      </c>
      <c r="G2091" s="101">
        <v>0</v>
      </c>
      <c r="H2091" s="364"/>
      <c r="I2091" s="364"/>
      <c r="J2091" s="364"/>
      <c r="K2091" s="364"/>
      <c r="L2091" s="364"/>
      <c r="M2091" s="74"/>
    </row>
    <row r="2092" spans="2:13" ht="15.75" thickBot="1">
      <c r="B2092" s="111" t="s">
        <v>1731</v>
      </c>
      <c r="C2092" s="102"/>
      <c r="D2092" s="117">
        <v>65</v>
      </c>
      <c r="E2092" s="112" t="s">
        <v>1732</v>
      </c>
      <c r="F2092" s="102"/>
      <c r="G2092" s="117">
        <v>74</v>
      </c>
      <c r="H2092" s="92"/>
      <c r="I2092" s="92"/>
      <c r="J2092" s="92"/>
      <c r="K2092" s="92"/>
      <c r="L2092" s="92"/>
      <c r="M2092" s="93"/>
    </row>
    <row r="2093" spans="2:13" ht="15.75" thickTop="1">
      <c r="B2093" s="165"/>
      <c r="C2093" s="166"/>
      <c r="D2093" s="166"/>
      <c r="E2093" s="165"/>
      <c r="F2093" s="166"/>
      <c r="G2093" s="166"/>
      <c r="H2093" s="165"/>
      <c r="I2093" s="165"/>
      <c r="J2093" s="165"/>
      <c r="K2093" s="165"/>
      <c r="L2093" s="165"/>
      <c r="M2093" s="165"/>
    </row>
    <row r="2094" spans="2:13">
      <c r="B2094" s="165"/>
      <c r="C2094" s="166"/>
      <c r="D2094" s="166"/>
      <c r="E2094" s="165"/>
      <c r="F2094" s="166"/>
      <c r="G2094" s="166"/>
      <c r="H2094" s="165"/>
      <c r="I2094" s="165"/>
      <c r="J2094" s="165"/>
      <c r="K2094" s="165"/>
      <c r="L2094" s="165"/>
      <c r="M2094" s="165"/>
    </row>
    <row r="2095" spans="2:13" ht="15.75" thickBot="1">
      <c r="B2095" s="165"/>
      <c r="C2095" s="166"/>
      <c r="D2095" s="166"/>
      <c r="E2095" s="165"/>
      <c r="F2095" s="166"/>
      <c r="G2095" s="166"/>
      <c r="H2095" s="165"/>
      <c r="I2095" s="165"/>
      <c r="J2095" s="165"/>
      <c r="K2095" s="165"/>
      <c r="L2095" s="165"/>
      <c r="M2095" s="165"/>
    </row>
    <row r="2096" spans="2:13" ht="16.5" thickTop="1" thickBot="1">
      <c r="B2096" s="457" t="s">
        <v>1832</v>
      </c>
      <c r="C2096" s="458"/>
      <c r="D2096" s="459" t="s">
        <v>1660</v>
      </c>
      <c r="E2096" s="460"/>
      <c r="F2096" s="460"/>
      <c r="G2096" s="460"/>
      <c r="H2096" s="460"/>
      <c r="I2096" s="461"/>
      <c r="J2096" s="259"/>
      <c r="K2096" s="68"/>
      <c r="L2096" s="68"/>
      <c r="M2096" s="69"/>
    </row>
    <row r="2097" spans="2:13" ht="15.75" thickTop="1">
      <c r="B2097" s="75" t="s">
        <v>1669</v>
      </c>
      <c r="C2097" s="250">
        <v>18</v>
      </c>
      <c r="D2097" s="249" t="s">
        <v>1654</v>
      </c>
      <c r="E2097" s="250" t="s">
        <v>1655</v>
      </c>
      <c r="F2097" s="250" t="s">
        <v>1656</v>
      </c>
      <c r="G2097" s="250" t="s">
        <v>1658</v>
      </c>
      <c r="H2097" s="250" t="s">
        <v>1657</v>
      </c>
      <c r="I2097" s="251" t="s">
        <v>1659</v>
      </c>
      <c r="J2097" s="193"/>
      <c r="K2097" s="248"/>
      <c r="L2097" s="248"/>
      <c r="M2097" s="74"/>
    </row>
    <row r="2098" spans="2:13">
      <c r="B2098" s="75" t="s">
        <v>1762</v>
      </c>
      <c r="C2098" s="95" t="s">
        <v>1747</v>
      </c>
      <c r="D2098" s="96">
        <v>70</v>
      </c>
      <c r="E2098" s="97">
        <v>110</v>
      </c>
      <c r="F2098" s="97">
        <v>70</v>
      </c>
      <c r="G2098" s="97">
        <v>115</v>
      </c>
      <c r="H2098" s="97">
        <v>70</v>
      </c>
      <c r="I2098" s="98">
        <v>90</v>
      </c>
      <c r="J2098" s="193"/>
      <c r="K2098" s="248"/>
      <c r="L2098" s="248"/>
      <c r="M2098" s="74"/>
    </row>
    <row r="2099" spans="2:13">
      <c r="B2099" s="75" t="s">
        <v>1667</v>
      </c>
      <c r="C2099" s="95" t="s">
        <v>4</v>
      </c>
      <c r="D2099" s="462" t="s">
        <v>1671</v>
      </c>
      <c r="E2099" s="463"/>
      <c r="F2099" s="463"/>
      <c r="G2099" s="463"/>
      <c r="H2099" s="463"/>
      <c r="I2099" s="464"/>
      <c r="J2099" s="193"/>
      <c r="K2099" s="248"/>
      <c r="L2099" s="248"/>
      <c r="M2099" s="74"/>
    </row>
    <row r="2100" spans="2:13">
      <c r="B2100" s="75" t="s">
        <v>1668</v>
      </c>
      <c r="C2100" s="95" t="s">
        <v>15</v>
      </c>
      <c r="D2100" s="465" t="s">
        <v>1663</v>
      </c>
      <c r="E2100" s="466"/>
      <c r="F2100" s="466"/>
      <c r="G2100" s="466" t="s">
        <v>1664</v>
      </c>
      <c r="H2100" s="466"/>
      <c r="I2100" s="467"/>
      <c r="J2100" s="193"/>
      <c r="K2100" s="248"/>
      <c r="L2100" s="248"/>
      <c r="M2100" s="74"/>
    </row>
    <row r="2101" spans="2:13">
      <c r="B2101" s="75" t="s">
        <v>1672</v>
      </c>
      <c r="C2101" s="105" t="s">
        <v>1485</v>
      </c>
      <c r="D2101" s="72" t="s">
        <v>1665</v>
      </c>
      <c r="E2101" s="248" t="s">
        <v>871</v>
      </c>
      <c r="F2101" s="248"/>
      <c r="G2101" s="73" t="s">
        <v>1665</v>
      </c>
      <c r="H2101" s="248" t="s">
        <v>966</v>
      </c>
      <c r="I2101" s="79"/>
      <c r="J2101" s="260"/>
      <c r="K2101" s="248"/>
      <c r="L2101" s="248"/>
      <c r="M2101" s="74"/>
    </row>
    <row r="2102" spans="2:13">
      <c r="B2102" s="75" t="s">
        <v>1661</v>
      </c>
      <c r="C2102" s="119">
        <v>757.97</v>
      </c>
      <c r="D2102" s="80" t="s">
        <v>1666</v>
      </c>
      <c r="E2102" s="99">
        <v>150</v>
      </c>
      <c r="F2102" s="77"/>
      <c r="G2102" s="81" t="s">
        <v>1666</v>
      </c>
      <c r="H2102" s="99">
        <v>75</v>
      </c>
      <c r="I2102" s="78"/>
      <c r="J2102" s="248"/>
      <c r="K2102" s="248"/>
      <c r="L2102" s="248"/>
      <c r="M2102" s="74"/>
    </row>
    <row r="2103" spans="2:13">
      <c r="B2103" s="75" t="s">
        <v>1662</v>
      </c>
      <c r="C2103" s="95">
        <v>498.96</v>
      </c>
      <c r="D2103" s="462" t="s">
        <v>1670</v>
      </c>
      <c r="E2103" s="463"/>
      <c r="F2103" s="463"/>
      <c r="G2103" s="463"/>
      <c r="H2103" s="463"/>
      <c r="I2103" s="464"/>
      <c r="J2103" s="248"/>
      <c r="K2103" s="248"/>
      <c r="L2103" s="248"/>
      <c r="M2103" s="74"/>
    </row>
    <row r="2104" spans="2:13">
      <c r="B2104" s="75" t="s">
        <v>1730</v>
      </c>
      <c r="C2104" s="149">
        <v>571.5</v>
      </c>
      <c r="D2104" s="465" t="s">
        <v>1663</v>
      </c>
      <c r="E2104" s="466"/>
      <c r="F2104" s="466"/>
      <c r="G2104" s="466" t="s">
        <v>1664</v>
      </c>
      <c r="H2104" s="466"/>
      <c r="I2104" s="467"/>
      <c r="J2104" s="248"/>
      <c r="K2104" s="248"/>
      <c r="L2104" s="248"/>
      <c r="M2104" s="74"/>
    </row>
    <row r="2105" spans="2:13">
      <c r="B2105" s="75" t="s">
        <v>1715</v>
      </c>
      <c r="C2105" s="95">
        <v>1.08</v>
      </c>
      <c r="D2105" s="72" t="s">
        <v>1665</v>
      </c>
      <c r="E2105" s="248" t="s">
        <v>662</v>
      </c>
      <c r="F2105" s="248"/>
      <c r="G2105" s="73" t="s">
        <v>1665</v>
      </c>
      <c r="H2105" s="248" t="s">
        <v>862</v>
      </c>
      <c r="I2105" s="79"/>
      <c r="J2105" s="248"/>
      <c r="K2105" s="248"/>
      <c r="L2105" s="248"/>
      <c r="M2105" s="74"/>
    </row>
    <row r="2106" spans="2:13">
      <c r="B2106" s="75" t="s">
        <v>1716</v>
      </c>
      <c r="C2106" s="95">
        <v>1.38</v>
      </c>
      <c r="D2106" s="72" t="s">
        <v>1666</v>
      </c>
      <c r="E2106" s="99">
        <v>90</v>
      </c>
      <c r="F2106" s="77"/>
      <c r="G2106" s="81" t="s">
        <v>1666</v>
      </c>
      <c r="H2106" s="100">
        <v>80</v>
      </c>
      <c r="I2106" s="79"/>
      <c r="J2106" s="248"/>
      <c r="K2106" s="248"/>
      <c r="L2106" s="248"/>
      <c r="M2106" s="74"/>
    </row>
    <row r="2107" spans="2:13">
      <c r="B2107" s="468" t="s">
        <v>1673</v>
      </c>
      <c r="C2107" s="463"/>
      <c r="D2107" s="464"/>
      <c r="E2107" s="462" t="s">
        <v>1674</v>
      </c>
      <c r="F2107" s="463"/>
      <c r="G2107" s="464"/>
      <c r="H2107" s="462" t="s">
        <v>1675</v>
      </c>
      <c r="I2107" s="463"/>
      <c r="J2107" s="464"/>
      <c r="K2107" s="462" t="s">
        <v>1703</v>
      </c>
      <c r="L2107" s="463"/>
      <c r="M2107" s="469"/>
    </row>
    <row r="2108" spans="2:13">
      <c r="B2108" s="82" t="s">
        <v>1676</v>
      </c>
      <c r="C2108" s="250" t="s">
        <v>1677</v>
      </c>
      <c r="D2108" s="251" t="s">
        <v>1678</v>
      </c>
      <c r="E2108" s="249" t="s">
        <v>1676</v>
      </c>
      <c r="F2108" s="250" t="s">
        <v>1677</v>
      </c>
      <c r="G2108" s="251" t="s">
        <v>1678</v>
      </c>
      <c r="H2108" s="249" t="s">
        <v>1696</v>
      </c>
      <c r="I2108" s="250" t="s">
        <v>1733</v>
      </c>
      <c r="J2108" s="251" t="s">
        <v>1734</v>
      </c>
      <c r="K2108" s="249" t="s">
        <v>1704</v>
      </c>
      <c r="L2108" s="250"/>
      <c r="M2108" s="86" t="s">
        <v>1705</v>
      </c>
    </row>
    <row r="2109" spans="2:13">
      <c r="B2109" s="70" t="s">
        <v>1680</v>
      </c>
      <c r="C2109" s="118" t="s">
        <v>1749</v>
      </c>
      <c r="D2109" s="101">
        <v>110</v>
      </c>
      <c r="E2109" s="247" t="s">
        <v>1680</v>
      </c>
      <c r="F2109" s="103" t="s">
        <v>946</v>
      </c>
      <c r="G2109" s="101">
        <v>68</v>
      </c>
      <c r="H2109" s="247" t="s">
        <v>1697</v>
      </c>
      <c r="I2109" s="95">
        <v>0</v>
      </c>
      <c r="J2109" s="101">
        <v>10</v>
      </c>
      <c r="K2109" s="247" t="s">
        <v>1706</v>
      </c>
      <c r="L2109" s="248"/>
      <c r="M2109" s="116">
        <v>30</v>
      </c>
    </row>
    <row r="2110" spans="2:13">
      <c r="B2110" s="70" t="s">
        <v>1681</v>
      </c>
      <c r="C2110" s="95" t="s">
        <v>682</v>
      </c>
      <c r="D2110" s="101">
        <v>77</v>
      </c>
      <c r="E2110" s="247" t="s">
        <v>1681</v>
      </c>
      <c r="F2110" s="95" t="s">
        <v>1724</v>
      </c>
      <c r="G2110" s="101">
        <v>0</v>
      </c>
      <c r="H2110" s="247" t="s">
        <v>1698</v>
      </c>
      <c r="I2110" s="95">
        <v>90</v>
      </c>
      <c r="J2110" s="101">
        <v>20</v>
      </c>
      <c r="K2110" s="247" t="s">
        <v>1737</v>
      </c>
      <c r="L2110" s="248"/>
      <c r="M2110" s="116">
        <v>0</v>
      </c>
    </row>
    <row r="2111" spans="2:13">
      <c r="B2111" s="70" t="s">
        <v>1682</v>
      </c>
      <c r="C2111" s="95" t="s">
        <v>1724</v>
      </c>
      <c r="D2111" s="101">
        <v>0</v>
      </c>
      <c r="E2111" s="247" t="s">
        <v>1682</v>
      </c>
      <c r="F2111" s="105" t="s">
        <v>1348</v>
      </c>
      <c r="G2111" s="101">
        <v>60</v>
      </c>
      <c r="H2111" s="247" t="s">
        <v>1699</v>
      </c>
      <c r="I2111" s="95">
        <v>0</v>
      </c>
      <c r="J2111" s="101">
        <v>40</v>
      </c>
      <c r="K2111" s="76" t="s">
        <v>1708</v>
      </c>
      <c r="L2111" s="77"/>
      <c r="M2111" s="110">
        <v>0</v>
      </c>
    </row>
    <row r="2112" spans="2:13">
      <c r="B2112" s="70" t="s">
        <v>1683</v>
      </c>
      <c r="C2112" s="118" t="s">
        <v>1789</v>
      </c>
      <c r="D2112" s="101">
        <v>75</v>
      </c>
      <c r="E2112" s="247" t="s">
        <v>1683</v>
      </c>
      <c r="F2112" s="95" t="s">
        <v>1724</v>
      </c>
      <c r="G2112" s="101">
        <v>0</v>
      </c>
      <c r="H2112" s="247" t="s">
        <v>1700</v>
      </c>
      <c r="I2112" s="95">
        <v>0</v>
      </c>
      <c r="J2112" s="101">
        <v>10</v>
      </c>
      <c r="K2112" s="462" t="s">
        <v>1709</v>
      </c>
      <c r="L2112" s="463"/>
      <c r="M2112" s="469"/>
    </row>
    <row r="2113" spans="2:13">
      <c r="B2113" s="70" t="s">
        <v>1684</v>
      </c>
      <c r="C2113" s="95" t="s">
        <v>1724</v>
      </c>
      <c r="D2113" s="101">
        <v>0</v>
      </c>
      <c r="E2113" s="247" t="s">
        <v>1684</v>
      </c>
      <c r="F2113" s="95" t="s">
        <v>1724</v>
      </c>
      <c r="G2113" s="101">
        <v>0</v>
      </c>
      <c r="H2113" s="248" t="s">
        <v>1726</v>
      </c>
      <c r="I2113" s="95">
        <v>50</v>
      </c>
      <c r="J2113" s="101">
        <v>0</v>
      </c>
      <c r="K2113" s="470" t="s">
        <v>1710</v>
      </c>
      <c r="L2113" s="471"/>
      <c r="M2113" s="116">
        <v>0</v>
      </c>
    </row>
    <row r="2114" spans="2:13">
      <c r="B2114" s="70" t="s">
        <v>1685</v>
      </c>
      <c r="C2114" s="95" t="s">
        <v>955</v>
      </c>
      <c r="D2114" s="101">
        <v>75</v>
      </c>
      <c r="E2114" s="247" t="s">
        <v>1685</v>
      </c>
      <c r="F2114" s="95" t="s">
        <v>1724</v>
      </c>
      <c r="G2114" s="101">
        <v>0</v>
      </c>
      <c r="H2114" s="247" t="s">
        <v>1701</v>
      </c>
      <c r="I2114" s="95">
        <v>0</v>
      </c>
      <c r="J2114" s="101">
        <v>10</v>
      </c>
      <c r="K2114" s="470" t="s">
        <v>1711</v>
      </c>
      <c r="L2114" s="471"/>
      <c r="M2114" s="116">
        <v>0</v>
      </c>
    </row>
    <row r="2115" spans="2:13">
      <c r="B2115" s="70" t="s">
        <v>1686</v>
      </c>
      <c r="C2115" s="95" t="s">
        <v>1725</v>
      </c>
      <c r="D2115" s="101" t="s">
        <v>1725</v>
      </c>
      <c r="E2115" s="247" t="s">
        <v>1686</v>
      </c>
      <c r="F2115" s="95" t="s">
        <v>1725</v>
      </c>
      <c r="G2115" s="101" t="s">
        <v>1725</v>
      </c>
      <c r="H2115" s="247" t="s">
        <v>1687</v>
      </c>
      <c r="I2115" s="95">
        <v>85</v>
      </c>
      <c r="J2115" s="101">
        <v>30</v>
      </c>
      <c r="K2115" s="470" t="s">
        <v>1712</v>
      </c>
      <c r="L2115" s="471"/>
      <c r="M2115" s="116">
        <v>0</v>
      </c>
    </row>
    <row r="2116" spans="2:13">
      <c r="B2116" s="70" t="s">
        <v>1687</v>
      </c>
      <c r="C2116" s="95" t="s">
        <v>1097</v>
      </c>
      <c r="D2116" s="101">
        <v>80</v>
      </c>
      <c r="E2116" s="247" t="s">
        <v>1687</v>
      </c>
      <c r="F2116" s="95" t="s">
        <v>1724</v>
      </c>
      <c r="G2116" s="101">
        <v>0</v>
      </c>
      <c r="H2116" s="247" t="s">
        <v>1702</v>
      </c>
      <c r="I2116" s="109">
        <v>0</v>
      </c>
      <c r="J2116" s="115">
        <v>0</v>
      </c>
      <c r="K2116" s="96"/>
      <c r="L2116" s="109"/>
      <c r="M2116" s="110"/>
    </row>
    <row r="2117" spans="2:13">
      <c r="B2117" s="70" t="s">
        <v>1688</v>
      </c>
      <c r="C2117" s="103" t="s">
        <v>813</v>
      </c>
      <c r="D2117" s="101">
        <v>100</v>
      </c>
      <c r="E2117" s="247" t="s">
        <v>1688</v>
      </c>
      <c r="F2117" s="95" t="s">
        <v>1724</v>
      </c>
      <c r="G2117" s="101">
        <v>0</v>
      </c>
      <c r="H2117" s="472" t="s">
        <v>1714</v>
      </c>
      <c r="I2117" s="473"/>
      <c r="J2117" s="90" t="s">
        <v>1713</v>
      </c>
      <c r="K2117" s="106">
        <v>40</v>
      </c>
      <c r="L2117" s="91" t="s">
        <v>1707</v>
      </c>
      <c r="M2117" s="107">
        <v>220</v>
      </c>
    </row>
    <row r="2118" spans="2:13">
      <c r="B2118" s="70" t="s">
        <v>1689</v>
      </c>
      <c r="C2118" s="95" t="s">
        <v>1724</v>
      </c>
      <c r="D2118" s="101">
        <v>0</v>
      </c>
      <c r="E2118" s="247" t="s">
        <v>1689</v>
      </c>
      <c r="F2118" s="95" t="s">
        <v>1724</v>
      </c>
      <c r="G2118" s="101">
        <v>0</v>
      </c>
      <c r="H2118" s="248"/>
      <c r="I2118" s="248"/>
      <c r="J2118" s="248"/>
      <c r="K2118" s="248"/>
      <c r="L2118" s="248"/>
      <c r="M2118" s="74"/>
    </row>
    <row r="2119" spans="2:13">
      <c r="B2119" s="70" t="s">
        <v>1690</v>
      </c>
      <c r="C2119" s="105" t="s">
        <v>1374</v>
      </c>
      <c r="D2119" s="101">
        <v>72</v>
      </c>
      <c r="E2119" s="247" t="s">
        <v>1690</v>
      </c>
      <c r="F2119" s="95" t="s">
        <v>13</v>
      </c>
      <c r="G2119" s="101">
        <v>90</v>
      </c>
      <c r="H2119" s="248"/>
      <c r="I2119" s="248"/>
      <c r="J2119" s="248"/>
      <c r="K2119" s="248"/>
      <c r="L2119" s="248"/>
      <c r="M2119" s="74"/>
    </row>
    <row r="2120" spans="2:13">
      <c r="B2120" s="70" t="s">
        <v>1691</v>
      </c>
      <c r="C2120" s="103" t="s">
        <v>881</v>
      </c>
      <c r="D2120" s="101">
        <v>51</v>
      </c>
      <c r="E2120" s="247" t="s">
        <v>1691</v>
      </c>
      <c r="F2120" s="95" t="s">
        <v>1724</v>
      </c>
      <c r="G2120" s="101">
        <v>0</v>
      </c>
      <c r="H2120" s="248"/>
      <c r="I2120" s="248"/>
      <c r="J2120" s="248"/>
      <c r="K2120" s="248"/>
      <c r="L2120" s="248"/>
      <c r="M2120" s="74"/>
    </row>
    <row r="2121" spans="2:13">
      <c r="B2121" s="70" t="s">
        <v>1692</v>
      </c>
      <c r="C2121" s="103" t="s">
        <v>1254</v>
      </c>
      <c r="D2121" s="101">
        <v>80</v>
      </c>
      <c r="E2121" s="247" t="s">
        <v>1692</v>
      </c>
      <c r="F2121" s="95" t="s">
        <v>1724</v>
      </c>
      <c r="G2121" s="101">
        <v>0</v>
      </c>
      <c r="H2121" s="248"/>
      <c r="I2121" s="248"/>
      <c r="J2121" s="248"/>
      <c r="K2121" s="248"/>
      <c r="L2121" s="248"/>
      <c r="M2121" s="74"/>
    </row>
    <row r="2122" spans="2:13">
      <c r="B2122" s="70" t="s">
        <v>1693</v>
      </c>
      <c r="C2122" s="105" t="s">
        <v>1189</v>
      </c>
      <c r="D2122" s="101">
        <v>70</v>
      </c>
      <c r="E2122" s="247" t="s">
        <v>1693</v>
      </c>
      <c r="F2122" s="105" t="s">
        <v>1187</v>
      </c>
      <c r="G2122" s="101">
        <v>80</v>
      </c>
      <c r="H2122" s="95" t="s">
        <v>1718</v>
      </c>
      <c r="I2122" s="248"/>
      <c r="J2122" s="94" t="s">
        <v>1719</v>
      </c>
      <c r="K2122" s="248"/>
      <c r="L2122" s="94" t="s">
        <v>1720</v>
      </c>
      <c r="M2122" s="74"/>
    </row>
    <row r="2123" spans="2:13">
      <c r="B2123" s="70" t="s">
        <v>1694</v>
      </c>
      <c r="C2123" s="95" t="s">
        <v>1724</v>
      </c>
      <c r="D2123" s="101">
        <v>0</v>
      </c>
      <c r="E2123" s="247" t="s">
        <v>1694</v>
      </c>
      <c r="F2123" s="105" t="s">
        <v>801</v>
      </c>
      <c r="G2123" s="101">
        <v>90</v>
      </c>
      <c r="H2123" s="248"/>
      <c r="I2123" s="248"/>
      <c r="J2123" s="248"/>
      <c r="K2123" s="248"/>
      <c r="L2123" s="248"/>
      <c r="M2123" s="74"/>
    </row>
    <row r="2124" spans="2:13">
      <c r="B2124" s="70" t="s">
        <v>1679</v>
      </c>
      <c r="C2124" s="95" t="s">
        <v>754</v>
      </c>
      <c r="D2124" s="101">
        <v>80</v>
      </c>
      <c r="E2124" s="247" t="s">
        <v>1679</v>
      </c>
      <c r="F2124" s="95" t="s">
        <v>763</v>
      </c>
      <c r="G2124" s="101">
        <v>80</v>
      </c>
      <c r="H2124" s="248"/>
      <c r="I2124" s="248"/>
      <c r="J2124" s="248"/>
      <c r="K2124" s="248"/>
      <c r="L2124" s="248"/>
      <c r="M2124" s="74"/>
    </row>
    <row r="2125" spans="2:13">
      <c r="B2125" s="70" t="s">
        <v>1695</v>
      </c>
      <c r="C2125" s="95" t="s">
        <v>1725</v>
      </c>
      <c r="D2125" s="101" t="s">
        <v>1725</v>
      </c>
      <c r="E2125" s="247" t="s">
        <v>1695</v>
      </c>
      <c r="F2125" s="95" t="s">
        <v>1725</v>
      </c>
      <c r="G2125" s="101" t="s">
        <v>1725</v>
      </c>
      <c r="H2125" s="248"/>
      <c r="I2125" s="248"/>
      <c r="J2125" s="248"/>
      <c r="K2125" s="248"/>
      <c r="L2125" s="248"/>
      <c r="M2125" s="74"/>
    </row>
    <row r="2126" spans="2:13" ht="15.75" thickBot="1">
      <c r="B2126" s="111" t="s">
        <v>1731</v>
      </c>
      <c r="C2126" s="102"/>
      <c r="D2126" s="117">
        <v>79</v>
      </c>
      <c r="E2126" s="112" t="s">
        <v>1732</v>
      </c>
      <c r="F2126" s="102"/>
      <c r="G2126" s="117">
        <v>78</v>
      </c>
      <c r="H2126" s="92"/>
      <c r="I2126" s="92"/>
      <c r="J2126" s="92"/>
      <c r="K2126" s="92"/>
      <c r="L2126" s="92"/>
      <c r="M2126" s="93"/>
    </row>
    <row r="2127" spans="2:13" ht="16.5" thickTop="1" thickBot="1">
      <c r="B2127" s="165"/>
      <c r="C2127" s="166"/>
      <c r="D2127" s="166"/>
      <c r="E2127" s="165"/>
      <c r="F2127" s="166"/>
      <c r="G2127" s="166"/>
      <c r="H2127" s="165"/>
      <c r="I2127" s="165"/>
      <c r="J2127" s="165"/>
      <c r="K2127" s="165"/>
      <c r="L2127" s="165"/>
      <c r="M2127" s="165"/>
    </row>
    <row r="2128" spans="2:13" ht="16.5" thickTop="1" thickBot="1">
      <c r="B2128" s="457" t="s">
        <v>1902</v>
      </c>
      <c r="C2128" s="458"/>
      <c r="D2128" s="459" t="s">
        <v>1660</v>
      </c>
      <c r="E2128" s="460"/>
      <c r="F2128" s="460"/>
      <c r="G2128" s="460"/>
      <c r="H2128" s="460"/>
      <c r="I2128" s="461"/>
      <c r="J2128" s="199"/>
      <c r="K2128" s="68"/>
      <c r="L2128" s="68"/>
      <c r="M2128" s="69"/>
    </row>
    <row r="2129" spans="2:13" ht="15.75" thickTop="1">
      <c r="B2129" s="75" t="s">
        <v>1669</v>
      </c>
      <c r="C2129" s="361">
        <v>12</v>
      </c>
      <c r="D2129" s="360" t="s">
        <v>1654</v>
      </c>
      <c r="E2129" s="361" t="s">
        <v>1655</v>
      </c>
      <c r="F2129" s="361" t="s">
        <v>1656</v>
      </c>
      <c r="G2129" s="361" t="s">
        <v>1658</v>
      </c>
      <c r="H2129" s="361" t="s">
        <v>1657</v>
      </c>
      <c r="I2129" s="362" t="s">
        <v>1659</v>
      </c>
      <c r="J2129" s="200"/>
      <c r="K2129" s="364"/>
      <c r="L2129" s="364"/>
      <c r="M2129" s="74"/>
    </row>
    <row r="2130" spans="2:13">
      <c r="B2130" s="75" t="s">
        <v>1762</v>
      </c>
      <c r="C2130" s="95" t="s">
        <v>1767</v>
      </c>
      <c r="D2130" s="96">
        <v>80</v>
      </c>
      <c r="E2130" s="97">
        <v>70</v>
      </c>
      <c r="F2130" s="97">
        <v>70</v>
      </c>
      <c r="G2130" s="97">
        <v>90</v>
      </c>
      <c r="H2130" s="97">
        <v>100</v>
      </c>
      <c r="I2130" s="98">
        <v>70</v>
      </c>
      <c r="J2130" s="200"/>
      <c r="K2130" s="364"/>
      <c r="L2130" s="364"/>
      <c r="M2130" s="74"/>
    </row>
    <row r="2131" spans="2:13">
      <c r="B2131" s="75" t="s">
        <v>1667</v>
      </c>
      <c r="C2131" s="95" t="s">
        <v>16</v>
      </c>
      <c r="D2131" s="462" t="s">
        <v>1671</v>
      </c>
      <c r="E2131" s="463"/>
      <c r="F2131" s="463"/>
      <c r="G2131" s="463"/>
      <c r="H2131" s="463"/>
      <c r="I2131" s="464"/>
      <c r="J2131" s="200"/>
      <c r="K2131" s="364"/>
      <c r="L2131" s="364"/>
      <c r="M2131" s="74"/>
    </row>
    <row r="2132" spans="2:13">
      <c r="B2132" s="75" t="s">
        <v>1668</v>
      </c>
      <c r="C2132" s="95" t="s">
        <v>8</v>
      </c>
      <c r="D2132" s="465" t="s">
        <v>1663</v>
      </c>
      <c r="E2132" s="466"/>
      <c r="F2132" s="466"/>
      <c r="G2132" s="466" t="s">
        <v>1664</v>
      </c>
      <c r="H2132" s="466"/>
      <c r="I2132" s="467"/>
      <c r="J2132" s="200"/>
      <c r="K2132" s="364"/>
      <c r="L2132" s="364"/>
      <c r="M2132" s="74"/>
    </row>
    <row r="2133" spans="2:13">
      <c r="B2133" s="75" t="s">
        <v>1672</v>
      </c>
      <c r="C2133" s="105" t="s">
        <v>1614</v>
      </c>
      <c r="D2133" s="72" t="s">
        <v>1665</v>
      </c>
      <c r="E2133" s="364" t="s">
        <v>1353</v>
      </c>
      <c r="F2133" s="364"/>
      <c r="G2133" s="73" t="s">
        <v>1665</v>
      </c>
      <c r="H2133" s="364" t="s">
        <v>1182</v>
      </c>
      <c r="I2133" s="79"/>
      <c r="J2133" s="374"/>
      <c r="K2133" s="364"/>
      <c r="L2133" s="364"/>
      <c r="M2133" s="74"/>
    </row>
    <row r="2134" spans="2:13">
      <c r="B2134" s="75" t="s">
        <v>1661</v>
      </c>
      <c r="C2134" s="95">
        <v>509.11</v>
      </c>
      <c r="D2134" s="80" t="s">
        <v>1666</v>
      </c>
      <c r="E2134" s="99">
        <v>80</v>
      </c>
      <c r="F2134" s="77"/>
      <c r="G2134" s="81" t="s">
        <v>1666</v>
      </c>
      <c r="H2134" s="99">
        <v>80</v>
      </c>
      <c r="I2134" s="78"/>
      <c r="J2134" s="122"/>
      <c r="K2134" s="364"/>
      <c r="L2134" s="364"/>
      <c r="M2134" s="74"/>
    </row>
    <row r="2135" spans="2:13">
      <c r="B2135" s="75" t="s">
        <v>1662</v>
      </c>
      <c r="C2135" s="95">
        <v>234.19</v>
      </c>
      <c r="D2135" s="462" t="s">
        <v>1670</v>
      </c>
      <c r="E2135" s="463"/>
      <c r="F2135" s="463"/>
      <c r="G2135" s="463"/>
      <c r="H2135" s="463"/>
      <c r="I2135" s="464"/>
      <c r="J2135" s="122"/>
      <c r="K2135" s="364"/>
      <c r="L2135" s="364"/>
      <c r="M2135" s="74"/>
    </row>
    <row r="2136" spans="2:13">
      <c r="B2136" s="75" t="s">
        <v>1730</v>
      </c>
      <c r="C2136" s="95">
        <v>505.37</v>
      </c>
      <c r="D2136" s="465" t="s">
        <v>1663</v>
      </c>
      <c r="E2136" s="466"/>
      <c r="F2136" s="466"/>
      <c r="G2136" s="466" t="s">
        <v>1664</v>
      </c>
      <c r="H2136" s="466"/>
      <c r="I2136" s="467"/>
      <c r="J2136" s="122"/>
      <c r="K2136" s="364"/>
      <c r="L2136" s="364"/>
      <c r="M2136" s="74"/>
    </row>
    <row r="2137" spans="2:13">
      <c r="B2137" s="75" t="s">
        <v>1715</v>
      </c>
      <c r="C2137" s="95">
        <v>1.23</v>
      </c>
      <c r="D2137" s="72" t="s">
        <v>1665</v>
      </c>
      <c r="E2137" s="364" t="s">
        <v>1273</v>
      </c>
      <c r="F2137" s="364"/>
      <c r="G2137" s="73" t="s">
        <v>1665</v>
      </c>
      <c r="H2137" s="364" t="s">
        <v>891</v>
      </c>
      <c r="I2137" s="79"/>
      <c r="J2137" s="122"/>
      <c r="K2137" s="364"/>
      <c r="L2137" s="364"/>
      <c r="M2137" s="74"/>
    </row>
    <row r="2138" spans="2:13">
      <c r="B2138" s="75" t="s">
        <v>1716</v>
      </c>
      <c r="C2138" s="95">
        <v>1.08</v>
      </c>
      <c r="D2138" s="72" t="s">
        <v>1666</v>
      </c>
      <c r="E2138" s="99">
        <v>95</v>
      </c>
      <c r="F2138" s="77"/>
      <c r="G2138" s="81" t="s">
        <v>1666</v>
      </c>
      <c r="H2138" s="100">
        <v>80</v>
      </c>
      <c r="I2138" s="79"/>
      <c r="J2138" s="122"/>
      <c r="K2138" s="364"/>
      <c r="L2138" s="364"/>
      <c r="M2138" s="74"/>
    </row>
    <row r="2139" spans="2:13">
      <c r="B2139" s="468" t="s">
        <v>1673</v>
      </c>
      <c r="C2139" s="463"/>
      <c r="D2139" s="464"/>
      <c r="E2139" s="462" t="s">
        <v>1674</v>
      </c>
      <c r="F2139" s="463"/>
      <c r="G2139" s="464"/>
      <c r="H2139" s="462" t="s">
        <v>1675</v>
      </c>
      <c r="I2139" s="463"/>
      <c r="J2139" s="464"/>
      <c r="K2139" s="462" t="s">
        <v>1703</v>
      </c>
      <c r="L2139" s="463"/>
      <c r="M2139" s="469"/>
    </row>
    <row r="2140" spans="2:13">
      <c r="B2140" s="82" t="s">
        <v>1676</v>
      </c>
      <c r="C2140" s="361" t="s">
        <v>1677</v>
      </c>
      <c r="D2140" s="362" t="s">
        <v>1678</v>
      </c>
      <c r="E2140" s="360" t="s">
        <v>1676</v>
      </c>
      <c r="F2140" s="361" t="s">
        <v>1677</v>
      </c>
      <c r="G2140" s="362" t="s">
        <v>1678</v>
      </c>
      <c r="H2140" s="360" t="s">
        <v>1696</v>
      </c>
      <c r="I2140" s="361" t="s">
        <v>1733</v>
      </c>
      <c r="J2140" s="362" t="s">
        <v>1734</v>
      </c>
      <c r="K2140" s="360" t="s">
        <v>1704</v>
      </c>
      <c r="L2140" s="361"/>
      <c r="M2140" s="86" t="s">
        <v>1705</v>
      </c>
    </row>
    <row r="2141" spans="2:13">
      <c r="B2141" s="70" t="s">
        <v>1680</v>
      </c>
      <c r="C2141" s="95" t="s">
        <v>1146</v>
      </c>
      <c r="D2141" s="101">
        <v>102</v>
      </c>
      <c r="E2141" s="363" t="s">
        <v>1680</v>
      </c>
      <c r="F2141" s="103" t="s">
        <v>946</v>
      </c>
      <c r="G2141" s="101">
        <v>68</v>
      </c>
      <c r="H2141" s="363" t="s">
        <v>1697</v>
      </c>
      <c r="I2141" s="95">
        <v>0</v>
      </c>
      <c r="J2141" s="101">
        <v>10</v>
      </c>
      <c r="K2141" s="363" t="s">
        <v>1706</v>
      </c>
      <c r="L2141" s="364"/>
      <c r="M2141" s="116">
        <v>60</v>
      </c>
    </row>
    <row r="2142" spans="2:13">
      <c r="B2142" s="70" t="s">
        <v>1681</v>
      </c>
      <c r="C2142" s="95" t="s">
        <v>849</v>
      </c>
      <c r="D2142" s="101">
        <v>75</v>
      </c>
      <c r="E2142" s="363" t="s">
        <v>1681</v>
      </c>
      <c r="F2142" s="95" t="s">
        <v>1724</v>
      </c>
      <c r="G2142" s="101">
        <v>0</v>
      </c>
      <c r="H2142" s="363" t="s">
        <v>1698</v>
      </c>
      <c r="I2142" s="95">
        <v>90</v>
      </c>
      <c r="J2142" s="101">
        <v>0</v>
      </c>
      <c r="K2142" s="363" t="s">
        <v>1737</v>
      </c>
      <c r="L2142" s="364"/>
      <c r="M2142" s="116">
        <v>61</v>
      </c>
    </row>
    <row r="2143" spans="2:13">
      <c r="B2143" s="70" t="s">
        <v>1682</v>
      </c>
      <c r="C2143" s="95" t="s">
        <v>1725</v>
      </c>
      <c r="D2143" s="101" t="s">
        <v>1725</v>
      </c>
      <c r="E2143" s="363" t="s">
        <v>1682</v>
      </c>
      <c r="F2143" s="95" t="s">
        <v>1725</v>
      </c>
      <c r="G2143" s="101" t="s">
        <v>1725</v>
      </c>
      <c r="H2143" s="363" t="s">
        <v>1699</v>
      </c>
      <c r="I2143" s="95">
        <v>100</v>
      </c>
      <c r="J2143" s="101">
        <v>70</v>
      </c>
      <c r="K2143" s="76" t="s">
        <v>1708</v>
      </c>
      <c r="L2143" s="77"/>
      <c r="M2143" s="110">
        <v>0</v>
      </c>
    </row>
    <row r="2144" spans="2:13">
      <c r="B2144" s="70" t="s">
        <v>1683</v>
      </c>
      <c r="C2144" s="118" t="s">
        <v>1789</v>
      </c>
      <c r="D2144" s="101">
        <v>75</v>
      </c>
      <c r="E2144" s="363" t="s">
        <v>1683</v>
      </c>
      <c r="F2144" s="95" t="s">
        <v>1724</v>
      </c>
      <c r="G2144" s="101">
        <v>0</v>
      </c>
      <c r="H2144" s="363" t="s">
        <v>1700</v>
      </c>
      <c r="I2144" s="95">
        <v>0</v>
      </c>
      <c r="J2144" s="101">
        <v>20</v>
      </c>
      <c r="K2144" s="462" t="s">
        <v>1709</v>
      </c>
      <c r="L2144" s="463"/>
      <c r="M2144" s="469"/>
    </row>
    <row r="2145" spans="2:13">
      <c r="B2145" s="70" t="s">
        <v>1684</v>
      </c>
      <c r="C2145" s="95" t="s">
        <v>1725</v>
      </c>
      <c r="D2145" s="101" t="s">
        <v>1725</v>
      </c>
      <c r="E2145" s="363" t="s">
        <v>1684</v>
      </c>
      <c r="F2145" s="95" t="s">
        <v>1725</v>
      </c>
      <c r="G2145" s="101" t="s">
        <v>1725</v>
      </c>
      <c r="H2145" s="364" t="s">
        <v>1726</v>
      </c>
      <c r="I2145" s="95">
        <v>50</v>
      </c>
      <c r="J2145" s="101">
        <v>0</v>
      </c>
      <c r="K2145" s="470" t="s">
        <v>1710</v>
      </c>
      <c r="L2145" s="471"/>
      <c r="M2145" s="116">
        <v>0</v>
      </c>
    </row>
    <row r="2146" spans="2:13">
      <c r="B2146" s="70" t="s">
        <v>1685</v>
      </c>
      <c r="C2146" s="95" t="s">
        <v>955</v>
      </c>
      <c r="D2146" s="101">
        <v>75</v>
      </c>
      <c r="E2146" s="363" t="s">
        <v>1685</v>
      </c>
      <c r="F2146" s="95" t="s">
        <v>952</v>
      </c>
      <c r="G2146" s="101">
        <v>95</v>
      </c>
      <c r="H2146" s="363" t="s">
        <v>1701</v>
      </c>
      <c r="I2146" s="95">
        <v>0</v>
      </c>
      <c r="J2146" s="101">
        <v>10</v>
      </c>
      <c r="K2146" s="470" t="s">
        <v>1711</v>
      </c>
      <c r="L2146" s="471"/>
      <c r="M2146" s="116">
        <v>0</v>
      </c>
    </row>
    <row r="2147" spans="2:13">
      <c r="B2147" s="70" t="s">
        <v>1686</v>
      </c>
      <c r="C2147" s="105" t="s">
        <v>871</v>
      </c>
      <c r="D2147" s="101">
        <v>150</v>
      </c>
      <c r="E2147" s="363" t="s">
        <v>1686</v>
      </c>
      <c r="F2147" s="103" t="s">
        <v>868</v>
      </c>
      <c r="G2147" s="101">
        <v>84</v>
      </c>
      <c r="H2147" s="363" t="s">
        <v>1687</v>
      </c>
      <c r="I2147" s="95">
        <v>85</v>
      </c>
      <c r="J2147" s="101">
        <v>0</v>
      </c>
      <c r="K2147" s="470" t="s">
        <v>1712</v>
      </c>
      <c r="L2147" s="471"/>
      <c r="M2147" s="116">
        <v>0</v>
      </c>
    </row>
    <row r="2148" spans="2:13">
      <c r="B2148" s="70" t="s">
        <v>1687</v>
      </c>
      <c r="C2148" s="95" t="s">
        <v>1724</v>
      </c>
      <c r="D2148" s="101">
        <v>0</v>
      </c>
      <c r="E2148" s="363" t="s">
        <v>1687</v>
      </c>
      <c r="F2148" s="95" t="s">
        <v>1724</v>
      </c>
      <c r="G2148" s="101">
        <v>0</v>
      </c>
      <c r="H2148" s="363" t="s">
        <v>1702</v>
      </c>
      <c r="I2148" s="109">
        <v>0</v>
      </c>
      <c r="J2148" s="115">
        <v>0</v>
      </c>
      <c r="K2148" s="96"/>
      <c r="L2148" s="109"/>
      <c r="M2148" s="110"/>
    </row>
    <row r="2149" spans="2:13">
      <c r="B2149" s="70" t="s">
        <v>1688</v>
      </c>
      <c r="C2149" s="95" t="s">
        <v>1724</v>
      </c>
      <c r="D2149" s="101">
        <v>0</v>
      </c>
      <c r="E2149" s="363" t="s">
        <v>1688</v>
      </c>
      <c r="F2149" s="95" t="s">
        <v>1724</v>
      </c>
      <c r="G2149" s="101">
        <v>0</v>
      </c>
      <c r="H2149" s="472" t="s">
        <v>1714</v>
      </c>
      <c r="I2149" s="473"/>
      <c r="J2149" s="90" t="s">
        <v>1713</v>
      </c>
      <c r="K2149" s="106">
        <v>10</v>
      </c>
      <c r="L2149" s="91" t="s">
        <v>1707</v>
      </c>
      <c r="M2149" s="107">
        <v>80</v>
      </c>
    </row>
    <row r="2150" spans="2:13">
      <c r="B2150" s="70" t="s">
        <v>1689</v>
      </c>
      <c r="C2150" s="95" t="s">
        <v>1724</v>
      </c>
      <c r="D2150" s="101">
        <v>0</v>
      </c>
      <c r="E2150" s="363" t="s">
        <v>1689</v>
      </c>
      <c r="F2150" s="95" t="s">
        <v>1724</v>
      </c>
      <c r="G2150" s="101">
        <v>0</v>
      </c>
      <c r="H2150" s="364"/>
      <c r="I2150" s="364"/>
      <c r="J2150" s="364"/>
      <c r="K2150" s="364"/>
      <c r="L2150" s="364"/>
      <c r="M2150" s="74"/>
    </row>
    <row r="2151" spans="2:13">
      <c r="B2151" s="70" t="s">
        <v>1690</v>
      </c>
      <c r="C2151" s="105" t="s">
        <v>1374</v>
      </c>
      <c r="D2151" s="101">
        <v>72</v>
      </c>
      <c r="E2151" s="363" t="s">
        <v>1690</v>
      </c>
      <c r="F2151" s="95" t="s">
        <v>1724</v>
      </c>
      <c r="G2151" s="101">
        <v>0</v>
      </c>
      <c r="H2151" s="364"/>
      <c r="I2151" s="364"/>
      <c r="J2151" s="364"/>
      <c r="K2151" s="364"/>
      <c r="L2151" s="364"/>
      <c r="M2151" s="74"/>
    </row>
    <row r="2152" spans="2:13">
      <c r="B2152" s="70" t="s">
        <v>1691</v>
      </c>
      <c r="C2152" s="95" t="s">
        <v>1724</v>
      </c>
      <c r="D2152" s="101">
        <v>0</v>
      </c>
      <c r="E2152" s="363" t="s">
        <v>1691</v>
      </c>
      <c r="F2152" s="95" t="s">
        <v>1724</v>
      </c>
      <c r="G2152" s="101">
        <v>0</v>
      </c>
      <c r="H2152" s="364"/>
      <c r="I2152" s="364"/>
      <c r="J2152" s="364"/>
      <c r="K2152" s="364"/>
      <c r="L2152" s="364"/>
      <c r="M2152" s="74"/>
    </row>
    <row r="2153" spans="2:13">
      <c r="B2153" s="70" t="s">
        <v>1692</v>
      </c>
      <c r="C2153" s="95" t="s">
        <v>1724</v>
      </c>
      <c r="D2153" s="101">
        <v>0</v>
      </c>
      <c r="E2153" s="363" t="s">
        <v>1692</v>
      </c>
      <c r="F2153" s="95" t="s">
        <v>1724</v>
      </c>
      <c r="G2153" s="101">
        <v>0</v>
      </c>
      <c r="H2153" s="364"/>
      <c r="I2153" s="364"/>
      <c r="J2153" s="364"/>
      <c r="K2153" s="364"/>
      <c r="L2153" s="364"/>
      <c r="M2153" s="74"/>
    </row>
    <row r="2154" spans="2:13">
      <c r="B2154" s="70" t="s">
        <v>1693</v>
      </c>
      <c r="C2154" s="95" t="s">
        <v>658</v>
      </c>
      <c r="D2154" s="101">
        <v>30</v>
      </c>
      <c r="E2154" s="363" t="s">
        <v>1693</v>
      </c>
      <c r="F2154" s="95" t="s">
        <v>1724</v>
      </c>
      <c r="G2154" s="101">
        <v>0</v>
      </c>
      <c r="H2154" s="95" t="s">
        <v>1718</v>
      </c>
      <c r="I2154" s="364"/>
      <c r="J2154" s="94" t="s">
        <v>1719</v>
      </c>
      <c r="K2154" s="364"/>
      <c r="L2154" s="94" t="s">
        <v>1720</v>
      </c>
      <c r="M2154" s="74"/>
    </row>
    <row r="2155" spans="2:13">
      <c r="B2155" s="70" t="s">
        <v>1694</v>
      </c>
      <c r="C2155" s="95" t="s">
        <v>1724</v>
      </c>
      <c r="D2155" s="101">
        <v>0</v>
      </c>
      <c r="E2155" s="363" t="s">
        <v>1694</v>
      </c>
      <c r="F2155" s="95" t="s">
        <v>1724</v>
      </c>
      <c r="G2155" s="101">
        <v>0</v>
      </c>
      <c r="H2155" s="364"/>
      <c r="I2155" s="364"/>
      <c r="J2155" s="364"/>
      <c r="K2155" s="364"/>
      <c r="L2155" s="364"/>
      <c r="M2155" s="74"/>
    </row>
    <row r="2156" spans="2:13">
      <c r="B2156" s="70" t="s">
        <v>1679</v>
      </c>
      <c r="C2156" s="95" t="s">
        <v>865</v>
      </c>
      <c r="D2156" s="101">
        <v>66</v>
      </c>
      <c r="E2156" s="363" t="s">
        <v>1679</v>
      </c>
      <c r="F2156" s="95" t="s">
        <v>1724</v>
      </c>
      <c r="G2156" s="101">
        <v>0</v>
      </c>
      <c r="H2156" s="364"/>
      <c r="I2156" s="364"/>
      <c r="J2156" s="364"/>
      <c r="K2156" s="364"/>
      <c r="L2156" s="364"/>
      <c r="M2156" s="74"/>
    </row>
    <row r="2157" spans="2:13">
      <c r="B2157" s="70" t="s">
        <v>1695</v>
      </c>
      <c r="C2157" s="95" t="s">
        <v>1724</v>
      </c>
      <c r="D2157" s="101">
        <v>0</v>
      </c>
      <c r="E2157" s="363" t="s">
        <v>1695</v>
      </c>
      <c r="F2157" s="95" t="s">
        <v>1724</v>
      </c>
      <c r="G2157" s="101">
        <v>0</v>
      </c>
      <c r="H2157" s="364"/>
      <c r="I2157" s="364"/>
      <c r="J2157" s="364"/>
      <c r="K2157" s="364"/>
      <c r="L2157" s="364"/>
      <c r="M2157" s="74"/>
    </row>
    <row r="2158" spans="2:13" ht="15.75" thickBot="1">
      <c r="B2158" s="111" t="s">
        <v>1731</v>
      </c>
      <c r="C2158" s="102"/>
      <c r="D2158" s="117">
        <v>81</v>
      </c>
      <c r="E2158" s="112" t="s">
        <v>1732</v>
      </c>
      <c r="F2158" s="102"/>
      <c r="G2158" s="117">
        <v>82</v>
      </c>
      <c r="H2158" s="92"/>
      <c r="I2158" s="92"/>
      <c r="J2158" s="92"/>
      <c r="K2158" s="92"/>
      <c r="L2158" s="92"/>
      <c r="M2158" s="93"/>
    </row>
    <row r="2159" spans="2:13" ht="15.75" thickTop="1">
      <c r="B2159" s="165"/>
      <c r="C2159" s="166"/>
      <c r="D2159" s="166"/>
      <c r="E2159" s="165"/>
      <c r="F2159" s="166"/>
      <c r="G2159" s="166"/>
      <c r="H2159" s="165"/>
      <c r="I2159" s="165"/>
      <c r="J2159" s="165"/>
      <c r="K2159" s="165"/>
      <c r="L2159" s="165"/>
      <c r="M2159" s="165"/>
    </row>
    <row r="2160" spans="2:13">
      <c r="B2160" s="165"/>
      <c r="C2160" s="166"/>
      <c r="D2160" s="166"/>
      <c r="E2160" s="165"/>
      <c r="F2160" s="166"/>
      <c r="G2160" s="166"/>
      <c r="H2160" s="165"/>
      <c r="I2160" s="165"/>
      <c r="J2160" s="165"/>
      <c r="K2160" s="165"/>
      <c r="L2160" s="165"/>
      <c r="M2160" s="165"/>
    </row>
    <row r="2161" spans="2:13" ht="15.75" thickBot="1">
      <c r="B2161" s="165"/>
      <c r="C2161" s="166"/>
      <c r="D2161" s="166"/>
      <c r="E2161" s="165"/>
      <c r="F2161" s="166"/>
      <c r="G2161" s="166"/>
      <c r="H2161" s="165"/>
      <c r="I2161" s="165"/>
      <c r="J2161" s="165"/>
      <c r="K2161" s="165"/>
      <c r="L2161" s="165"/>
      <c r="M2161" s="165"/>
    </row>
    <row r="2162" spans="2:13" ht="16.5" thickTop="1" thickBot="1">
      <c r="B2162" s="457" t="s">
        <v>1833</v>
      </c>
      <c r="C2162" s="458"/>
      <c r="D2162" s="459" t="s">
        <v>1660</v>
      </c>
      <c r="E2162" s="460"/>
      <c r="F2162" s="460"/>
      <c r="G2162" s="460"/>
      <c r="H2162" s="460"/>
      <c r="I2162" s="461"/>
      <c r="J2162" s="259"/>
      <c r="K2162" s="68"/>
      <c r="L2162" s="68"/>
      <c r="M2162" s="69"/>
    </row>
    <row r="2163" spans="2:13" ht="15.75" thickTop="1">
      <c r="B2163" s="75" t="s">
        <v>1669</v>
      </c>
      <c r="C2163" s="250">
        <v>8</v>
      </c>
      <c r="D2163" s="249" t="s">
        <v>1654</v>
      </c>
      <c r="E2163" s="250" t="s">
        <v>1655</v>
      </c>
      <c r="F2163" s="250" t="s">
        <v>1656</v>
      </c>
      <c r="G2163" s="250" t="s">
        <v>1658</v>
      </c>
      <c r="H2163" s="250" t="s">
        <v>1657</v>
      </c>
      <c r="I2163" s="251" t="s">
        <v>1659</v>
      </c>
      <c r="J2163" s="193"/>
      <c r="K2163" s="248"/>
      <c r="L2163" s="248"/>
      <c r="M2163" s="74"/>
    </row>
    <row r="2164" spans="2:13">
      <c r="B2164" s="75" t="s">
        <v>1762</v>
      </c>
      <c r="C2164" s="95" t="s">
        <v>1747</v>
      </c>
      <c r="D2164" s="96">
        <v>90</v>
      </c>
      <c r="E2164" s="97">
        <v>130</v>
      </c>
      <c r="F2164" s="97">
        <v>80</v>
      </c>
      <c r="G2164" s="97">
        <v>65</v>
      </c>
      <c r="H2164" s="97">
        <v>85</v>
      </c>
      <c r="I2164" s="98">
        <v>55</v>
      </c>
      <c r="J2164" s="193"/>
      <c r="K2164" s="248"/>
      <c r="L2164" s="248"/>
      <c r="M2164" s="74"/>
    </row>
    <row r="2165" spans="2:13">
      <c r="B2165" s="75" t="s">
        <v>1667</v>
      </c>
      <c r="C2165" s="95" t="s">
        <v>4</v>
      </c>
      <c r="D2165" s="462" t="s">
        <v>1671</v>
      </c>
      <c r="E2165" s="463"/>
      <c r="F2165" s="463"/>
      <c r="G2165" s="463"/>
      <c r="H2165" s="463"/>
      <c r="I2165" s="464"/>
      <c r="J2165" s="193"/>
      <c r="K2165" s="248"/>
      <c r="L2165" s="248"/>
      <c r="M2165" s="74"/>
    </row>
    <row r="2166" spans="2:13">
      <c r="B2166" s="75" t="s">
        <v>1668</v>
      </c>
      <c r="C2166" s="95" t="s">
        <v>1725</v>
      </c>
      <c r="D2166" s="465" t="s">
        <v>1663</v>
      </c>
      <c r="E2166" s="466"/>
      <c r="F2166" s="466"/>
      <c r="G2166" s="466" t="s">
        <v>1664</v>
      </c>
      <c r="H2166" s="466"/>
      <c r="I2166" s="467"/>
      <c r="J2166" s="193"/>
      <c r="K2166" s="248"/>
      <c r="L2166" s="248"/>
      <c r="M2166" s="74"/>
    </row>
    <row r="2167" spans="2:13">
      <c r="B2167" s="75" t="s">
        <v>1672</v>
      </c>
      <c r="C2167" s="95" t="s">
        <v>1525</v>
      </c>
      <c r="D2167" s="72" t="s">
        <v>1665</v>
      </c>
      <c r="E2167" s="248" t="s">
        <v>871</v>
      </c>
      <c r="F2167" s="248"/>
      <c r="G2167" s="73" t="s">
        <v>1665</v>
      </c>
      <c r="H2167" s="248" t="s">
        <v>1725</v>
      </c>
      <c r="I2167" s="79"/>
      <c r="J2167" s="193"/>
      <c r="K2167" s="248"/>
      <c r="L2167" s="248"/>
      <c r="M2167" s="74"/>
    </row>
    <row r="2168" spans="2:13">
      <c r="B2168" s="75" t="s">
        <v>1661</v>
      </c>
      <c r="C2168" s="95">
        <v>256.91000000000003</v>
      </c>
      <c r="D2168" s="80" t="s">
        <v>1666</v>
      </c>
      <c r="E2168" s="99">
        <v>150</v>
      </c>
      <c r="F2168" s="77"/>
      <c r="G2168" s="81" t="s">
        <v>1666</v>
      </c>
      <c r="H2168" s="99" t="s">
        <v>1725</v>
      </c>
      <c r="I2168" s="78"/>
      <c r="J2168" s="193"/>
      <c r="K2168" s="248"/>
      <c r="L2168" s="248"/>
      <c r="M2168" s="74"/>
    </row>
    <row r="2169" spans="2:13">
      <c r="B2169" s="75" t="s">
        <v>1662</v>
      </c>
      <c r="C2169" s="149">
        <v>257.3</v>
      </c>
      <c r="D2169" s="462" t="s">
        <v>1670</v>
      </c>
      <c r="E2169" s="463"/>
      <c r="F2169" s="463"/>
      <c r="G2169" s="463"/>
      <c r="H2169" s="463"/>
      <c r="I2169" s="464"/>
      <c r="J2169" s="193"/>
      <c r="K2169" s="248"/>
      <c r="L2169" s="248"/>
      <c r="M2169" s="74"/>
    </row>
    <row r="2170" spans="2:13">
      <c r="B2170" s="75" t="s">
        <v>1730</v>
      </c>
      <c r="C2170" s="95">
        <v>273.72000000000003</v>
      </c>
      <c r="D2170" s="465" t="s">
        <v>1663</v>
      </c>
      <c r="E2170" s="466"/>
      <c r="F2170" s="466"/>
      <c r="G2170" s="466" t="s">
        <v>1664</v>
      </c>
      <c r="H2170" s="466"/>
      <c r="I2170" s="467"/>
      <c r="J2170" s="193"/>
      <c r="K2170" s="248"/>
      <c r="L2170" s="248"/>
      <c r="M2170" s="74"/>
    </row>
    <row r="2171" spans="2:13">
      <c r="B2171" s="75" t="s">
        <v>1715</v>
      </c>
      <c r="C2171" s="95">
        <v>1.38</v>
      </c>
      <c r="D2171" s="72" t="s">
        <v>1665</v>
      </c>
      <c r="E2171" s="248" t="s">
        <v>868</v>
      </c>
      <c r="F2171" s="248"/>
      <c r="G2171" s="73" t="s">
        <v>1665</v>
      </c>
      <c r="H2171" s="248" t="s">
        <v>1725</v>
      </c>
      <c r="I2171" s="79"/>
      <c r="J2171" s="193"/>
      <c r="K2171" s="248"/>
      <c r="L2171" s="248"/>
      <c r="M2171" s="74"/>
    </row>
    <row r="2172" spans="2:13">
      <c r="B2172" s="75" t="s">
        <v>1716</v>
      </c>
      <c r="C2172" s="95">
        <v>0.85</v>
      </c>
      <c r="D2172" s="72" t="s">
        <v>1666</v>
      </c>
      <c r="E2172" s="99">
        <v>120</v>
      </c>
      <c r="F2172" s="77"/>
      <c r="G2172" s="81" t="s">
        <v>1666</v>
      </c>
      <c r="H2172" s="100" t="s">
        <v>1725</v>
      </c>
      <c r="I2172" s="79"/>
      <c r="J2172" s="193"/>
      <c r="K2172" s="248"/>
      <c r="L2172" s="248"/>
      <c r="M2172" s="74"/>
    </row>
    <row r="2173" spans="2:13">
      <c r="B2173" s="468" t="s">
        <v>1673</v>
      </c>
      <c r="C2173" s="463"/>
      <c r="D2173" s="464"/>
      <c r="E2173" s="462" t="s">
        <v>1674</v>
      </c>
      <c r="F2173" s="463"/>
      <c r="G2173" s="464"/>
      <c r="H2173" s="462" t="s">
        <v>1675</v>
      </c>
      <c r="I2173" s="463"/>
      <c r="J2173" s="464"/>
      <c r="K2173" s="462" t="s">
        <v>1703</v>
      </c>
      <c r="L2173" s="463"/>
      <c r="M2173" s="469"/>
    </row>
    <row r="2174" spans="2:13">
      <c r="B2174" s="82" t="s">
        <v>1676</v>
      </c>
      <c r="C2174" s="250" t="s">
        <v>1677</v>
      </c>
      <c r="D2174" s="251" t="s">
        <v>1678</v>
      </c>
      <c r="E2174" s="249" t="s">
        <v>1676</v>
      </c>
      <c r="F2174" s="250" t="s">
        <v>1677</v>
      </c>
      <c r="G2174" s="251" t="s">
        <v>1678</v>
      </c>
      <c r="H2174" s="249" t="s">
        <v>1696</v>
      </c>
      <c r="I2174" s="250" t="s">
        <v>1733</v>
      </c>
      <c r="J2174" s="251" t="s">
        <v>1734</v>
      </c>
      <c r="K2174" s="249" t="s">
        <v>1704</v>
      </c>
      <c r="L2174" s="250"/>
      <c r="M2174" s="86" t="s">
        <v>1705</v>
      </c>
    </row>
    <row r="2175" spans="2:13">
      <c r="B2175" s="70" t="s">
        <v>1680</v>
      </c>
      <c r="C2175" s="95" t="s">
        <v>1146</v>
      </c>
      <c r="D2175" s="101">
        <v>102</v>
      </c>
      <c r="E2175" s="247" t="s">
        <v>1680</v>
      </c>
      <c r="F2175" s="103" t="s">
        <v>946</v>
      </c>
      <c r="G2175" s="101">
        <v>75</v>
      </c>
      <c r="H2175" s="247" t="s">
        <v>1697</v>
      </c>
      <c r="I2175" s="95">
        <v>0</v>
      </c>
      <c r="J2175" s="101">
        <v>10</v>
      </c>
      <c r="K2175" s="247" t="s">
        <v>1706</v>
      </c>
      <c r="L2175" s="248"/>
      <c r="M2175" s="116">
        <v>0</v>
      </c>
    </row>
    <row r="2176" spans="2:13">
      <c r="B2176" s="70" t="s">
        <v>1681</v>
      </c>
      <c r="C2176" s="95" t="s">
        <v>849</v>
      </c>
      <c r="D2176" s="101">
        <v>75</v>
      </c>
      <c r="E2176" s="247" t="s">
        <v>1681</v>
      </c>
      <c r="F2176" s="95" t="s">
        <v>846</v>
      </c>
      <c r="G2176" s="101">
        <v>120</v>
      </c>
      <c r="H2176" s="247" t="s">
        <v>1698</v>
      </c>
      <c r="I2176" s="95">
        <v>90</v>
      </c>
      <c r="J2176" s="101">
        <v>0</v>
      </c>
      <c r="K2176" s="247" t="s">
        <v>1737</v>
      </c>
      <c r="L2176" s="248"/>
      <c r="M2176" s="116">
        <v>0</v>
      </c>
    </row>
    <row r="2177" spans="2:13">
      <c r="B2177" s="70" t="s">
        <v>1682</v>
      </c>
      <c r="C2177" s="95" t="s">
        <v>1724</v>
      </c>
      <c r="D2177" s="101">
        <v>0</v>
      </c>
      <c r="E2177" s="247" t="s">
        <v>1682</v>
      </c>
      <c r="F2177" s="95" t="s">
        <v>1724</v>
      </c>
      <c r="G2177" s="101">
        <v>0</v>
      </c>
      <c r="H2177" s="247" t="s">
        <v>1699</v>
      </c>
      <c r="I2177" s="95">
        <v>0</v>
      </c>
      <c r="J2177" s="101">
        <v>0</v>
      </c>
      <c r="K2177" s="76" t="s">
        <v>1708</v>
      </c>
      <c r="L2177" s="77"/>
      <c r="M2177" s="110">
        <v>0</v>
      </c>
    </row>
    <row r="2178" spans="2:13">
      <c r="B2178" s="70" t="s">
        <v>1683</v>
      </c>
      <c r="C2178" s="118" t="s">
        <v>1789</v>
      </c>
      <c r="D2178" s="101">
        <v>75</v>
      </c>
      <c r="E2178" s="247" t="s">
        <v>1683</v>
      </c>
      <c r="F2178" s="95" t="s">
        <v>1724</v>
      </c>
      <c r="G2178" s="101">
        <v>0</v>
      </c>
      <c r="H2178" s="247" t="s">
        <v>1700</v>
      </c>
      <c r="I2178" s="95">
        <v>0</v>
      </c>
      <c r="J2178" s="101">
        <v>10</v>
      </c>
      <c r="K2178" s="462" t="s">
        <v>1709</v>
      </c>
      <c r="L2178" s="463"/>
      <c r="M2178" s="469"/>
    </row>
    <row r="2179" spans="2:13">
      <c r="B2179" s="70" t="s">
        <v>1684</v>
      </c>
      <c r="C2179" s="95" t="s">
        <v>1724</v>
      </c>
      <c r="D2179" s="101">
        <v>0</v>
      </c>
      <c r="E2179" s="247" t="s">
        <v>1684</v>
      </c>
      <c r="F2179" s="95" t="s">
        <v>1724</v>
      </c>
      <c r="G2179" s="101">
        <v>0</v>
      </c>
      <c r="H2179" s="248" t="s">
        <v>1726</v>
      </c>
      <c r="I2179" s="95">
        <v>50</v>
      </c>
      <c r="J2179" s="101">
        <v>0</v>
      </c>
      <c r="K2179" s="470" t="s">
        <v>1710</v>
      </c>
      <c r="L2179" s="471"/>
      <c r="M2179" s="116">
        <v>0</v>
      </c>
    </row>
    <row r="2180" spans="2:13">
      <c r="B2180" s="70" t="s">
        <v>1685</v>
      </c>
      <c r="C2180" s="95" t="s">
        <v>955</v>
      </c>
      <c r="D2180" s="101">
        <v>75</v>
      </c>
      <c r="E2180" s="247" t="s">
        <v>1685</v>
      </c>
      <c r="F2180" s="95" t="s">
        <v>1724</v>
      </c>
      <c r="G2180" s="101">
        <v>0</v>
      </c>
      <c r="H2180" s="247" t="s">
        <v>1701</v>
      </c>
      <c r="I2180" s="95">
        <v>0</v>
      </c>
      <c r="J2180" s="101">
        <v>10</v>
      </c>
      <c r="K2180" s="470" t="s">
        <v>1711</v>
      </c>
      <c r="L2180" s="471"/>
      <c r="M2180" s="116">
        <v>0</v>
      </c>
    </row>
    <row r="2181" spans="2:13">
      <c r="B2181" s="70" t="s">
        <v>1686</v>
      </c>
      <c r="C2181" s="95" t="s">
        <v>1725</v>
      </c>
      <c r="D2181" s="101" t="s">
        <v>1725</v>
      </c>
      <c r="E2181" s="247" t="s">
        <v>1686</v>
      </c>
      <c r="F2181" s="95" t="s">
        <v>1725</v>
      </c>
      <c r="G2181" s="101" t="s">
        <v>1725</v>
      </c>
      <c r="H2181" s="247" t="s">
        <v>1687</v>
      </c>
      <c r="I2181" s="95">
        <v>85</v>
      </c>
      <c r="J2181" s="101">
        <v>30</v>
      </c>
      <c r="K2181" s="470" t="s">
        <v>1712</v>
      </c>
      <c r="L2181" s="471"/>
      <c r="M2181" s="116">
        <v>0</v>
      </c>
    </row>
    <row r="2182" spans="2:13">
      <c r="B2182" s="70" t="s">
        <v>1687</v>
      </c>
      <c r="C2182" s="95" t="s">
        <v>1097</v>
      </c>
      <c r="D2182" s="101">
        <v>80</v>
      </c>
      <c r="E2182" s="247" t="s">
        <v>1687</v>
      </c>
      <c r="F2182" s="95" t="s">
        <v>1724</v>
      </c>
      <c r="G2182" s="101">
        <v>0</v>
      </c>
      <c r="H2182" s="247" t="s">
        <v>1702</v>
      </c>
      <c r="I2182" s="109">
        <v>0</v>
      </c>
      <c r="J2182" s="115">
        <v>0</v>
      </c>
      <c r="K2182" s="96"/>
      <c r="L2182" s="109"/>
      <c r="M2182" s="110"/>
    </row>
    <row r="2183" spans="2:13">
      <c r="B2183" s="70" t="s">
        <v>1688</v>
      </c>
      <c r="C2183" s="103" t="s">
        <v>813</v>
      </c>
      <c r="D2183" s="101">
        <v>100</v>
      </c>
      <c r="E2183" s="247" t="s">
        <v>1688</v>
      </c>
      <c r="F2183" s="95" t="s">
        <v>1724</v>
      </c>
      <c r="G2183" s="101">
        <v>0</v>
      </c>
      <c r="H2183" s="472" t="s">
        <v>1714</v>
      </c>
      <c r="I2183" s="473"/>
      <c r="J2183" s="90" t="s">
        <v>1713</v>
      </c>
      <c r="K2183" s="106">
        <v>10</v>
      </c>
      <c r="L2183" s="91" t="s">
        <v>1707</v>
      </c>
      <c r="M2183" s="107">
        <v>125</v>
      </c>
    </row>
    <row r="2184" spans="2:13">
      <c r="B2184" s="70" t="s">
        <v>1689</v>
      </c>
      <c r="C2184" s="95" t="s">
        <v>1724</v>
      </c>
      <c r="D2184" s="101">
        <v>0</v>
      </c>
      <c r="E2184" s="247" t="s">
        <v>1689</v>
      </c>
      <c r="F2184" s="95" t="s">
        <v>1724</v>
      </c>
      <c r="G2184" s="101">
        <v>0</v>
      </c>
      <c r="H2184" s="248"/>
      <c r="I2184" s="248"/>
      <c r="J2184" s="248"/>
      <c r="K2184" s="248"/>
      <c r="L2184" s="248"/>
      <c r="M2184" s="74"/>
    </row>
    <row r="2185" spans="2:13">
      <c r="B2185" s="70" t="s">
        <v>1690</v>
      </c>
      <c r="C2185" s="95" t="s">
        <v>1724</v>
      </c>
      <c r="D2185" s="101">
        <v>0</v>
      </c>
      <c r="E2185" s="247" t="s">
        <v>1690</v>
      </c>
      <c r="F2185" s="95" t="s">
        <v>1724</v>
      </c>
      <c r="G2185" s="101">
        <v>0</v>
      </c>
      <c r="H2185" s="248"/>
      <c r="I2185" s="248"/>
      <c r="J2185" s="248"/>
      <c r="K2185" s="248"/>
      <c r="L2185" s="248"/>
      <c r="M2185" s="74"/>
    </row>
    <row r="2186" spans="2:13">
      <c r="B2186" s="70" t="s">
        <v>1691</v>
      </c>
      <c r="C2186" s="95" t="s">
        <v>1724</v>
      </c>
      <c r="D2186" s="101">
        <v>0</v>
      </c>
      <c r="E2186" s="247" t="s">
        <v>1691</v>
      </c>
      <c r="F2186" s="95" t="s">
        <v>1724</v>
      </c>
      <c r="G2186" s="101">
        <v>0</v>
      </c>
      <c r="H2186" s="248"/>
      <c r="I2186" s="248"/>
      <c r="J2186" s="248"/>
      <c r="K2186" s="248"/>
      <c r="L2186" s="248"/>
      <c r="M2186" s="74"/>
    </row>
    <row r="2187" spans="2:13">
      <c r="B2187" s="70" t="s">
        <v>1692</v>
      </c>
      <c r="C2187" s="103" t="s">
        <v>1254</v>
      </c>
      <c r="D2187" s="101">
        <v>100</v>
      </c>
      <c r="E2187" s="247" t="s">
        <v>1692</v>
      </c>
      <c r="F2187" s="95" t="s">
        <v>1724</v>
      </c>
      <c r="G2187" s="101">
        <v>0</v>
      </c>
      <c r="H2187" s="248"/>
      <c r="I2187" s="248"/>
      <c r="J2187" s="248"/>
      <c r="K2187" s="248"/>
      <c r="L2187" s="248"/>
      <c r="M2187" s="74"/>
    </row>
    <row r="2188" spans="2:13">
      <c r="B2188" s="70" t="s">
        <v>1693</v>
      </c>
      <c r="C2188" s="95" t="s">
        <v>1724</v>
      </c>
      <c r="D2188" s="101">
        <v>0</v>
      </c>
      <c r="E2188" s="247" t="s">
        <v>1693</v>
      </c>
      <c r="F2188" s="95" t="s">
        <v>1724</v>
      </c>
      <c r="G2188" s="101">
        <v>0</v>
      </c>
      <c r="H2188" s="95" t="s">
        <v>1718</v>
      </c>
      <c r="I2188" s="248"/>
      <c r="J2188" s="94" t="s">
        <v>1719</v>
      </c>
      <c r="K2188" s="248"/>
      <c r="L2188" s="94" t="s">
        <v>1720</v>
      </c>
      <c r="M2188" s="74"/>
    </row>
    <row r="2189" spans="2:13">
      <c r="B2189" s="70" t="s">
        <v>1694</v>
      </c>
      <c r="C2189" s="95" t="s">
        <v>1724</v>
      </c>
      <c r="D2189" s="101">
        <v>0</v>
      </c>
      <c r="E2189" s="247" t="s">
        <v>1694</v>
      </c>
      <c r="F2189" s="95" t="s">
        <v>1724</v>
      </c>
      <c r="G2189" s="101">
        <v>0</v>
      </c>
      <c r="H2189" s="248"/>
      <c r="I2189" s="248"/>
      <c r="J2189" s="248"/>
      <c r="K2189" s="248"/>
      <c r="L2189" s="248"/>
      <c r="M2189" s="74"/>
    </row>
    <row r="2190" spans="2:13">
      <c r="B2190" s="70" t="s">
        <v>1679</v>
      </c>
      <c r="C2190" s="95" t="s">
        <v>1083</v>
      </c>
      <c r="D2190" s="101">
        <v>75</v>
      </c>
      <c r="E2190" s="247" t="s">
        <v>1679</v>
      </c>
      <c r="F2190" s="95" t="s">
        <v>1724</v>
      </c>
      <c r="G2190" s="101">
        <v>0</v>
      </c>
      <c r="H2190" s="248"/>
      <c r="I2190" s="248"/>
      <c r="J2190" s="248"/>
      <c r="K2190" s="248"/>
      <c r="L2190" s="248"/>
      <c r="M2190" s="74"/>
    </row>
    <row r="2191" spans="2:13">
      <c r="B2191" s="70" t="s">
        <v>1695</v>
      </c>
      <c r="C2191" s="105" t="s">
        <v>711</v>
      </c>
      <c r="D2191" s="101">
        <v>70</v>
      </c>
      <c r="E2191" s="247" t="s">
        <v>1695</v>
      </c>
      <c r="F2191" s="95" t="s">
        <v>1724</v>
      </c>
      <c r="G2191" s="101">
        <v>0</v>
      </c>
      <c r="H2191" s="248"/>
      <c r="I2191" s="248"/>
      <c r="J2191" s="248"/>
      <c r="K2191" s="248"/>
      <c r="L2191" s="248"/>
      <c r="M2191" s="74"/>
    </row>
    <row r="2192" spans="2:13" ht="15.75" thickBot="1">
      <c r="B2192" s="111" t="s">
        <v>1731</v>
      </c>
      <c r="C2192" s="102"/>
      <c r="D2192" s="117">
        <v>84</v>
      </c>
      <c r="E2192" s="112" t="s">
        <v>1732</v>
      </c>
      <c r="F2192" s="102"/>
      <c r="G2192" s="117">
        <v>98</v>
      </c>
      <c r="H2192" s="92"/>
      <c r="I2192" s="92"/>
      <c r="J2192" s="92"/>
      <c r="K2192" s="92"/>
      <c r="L2192" s="92"/>
      <c r="M2192" s="93"/>
    </row>
    <row r="2193" spans="2:13" ht="15.75" thickTop="1">
      <c r="B2193" s="165"/>
      <c r="C2193" s="166"/>
      <c r="D2193" s="166"/>
      <c r="E2193" s="165"/>
      <c r="F2193" s="166"/>
      <c r="G2193" s="166"/>
      <c r="H2193" s="165"/>
      <c r="I2193" s="165"/>
      <c r="J2193" s="165"/>
      <c r="K2193" s="165"/>
      <c r="L2193" s="165"/>
      <c r="M2193" s="165"/>
    </row>
    <row r="2194" spans="2:13">
      <c r="B2194" s="165"/>
      <c r="C2194" s="166"/>
      <c r="D2194" s="166"/>
      <c r="E2194" s="165"/>
      <c r="F2194" s="166"/>
      <c r="G2194" s="166"/>
      <c r="H2194" s="165"/>
      <c r="I2194" s="165"/>
      <c r="J2194" s="165"/>
      <c r="K2194" s="165"/>
      <c r="L2194" s="165"/>
      <c r="M2194" s="165"/>
    </row>
    <row r="2195" spans="2:13" ht="15.75" thickBot="1">
      <c r="B2195" s="165"/>
      <c r="C2195" s="166"/>
      <c r="D2195" s="166"/>
      <c r="E2195" s="165"/>
      <c r="F2195" s="166"/>
      <c r="G2195" s="166"/>
      <c r="H2195" s="165"/>
      <c r="I2195" s="165"/>
      <c r="J2195" s="165"/>
      <c r="K2195" s="165"/>
      <c r="L2195" s="165"/>
      <c r="M2195" s="165"/>
    </row>
    <row r="2196" spans="2:13" ht="16.5" thickTop="1" thickBot="1">
      <c r="B2196" s="457" t="s">
        <v>1835</v>
      </c>
      <c r="C2196" s="458"/>
      <c r="D2196" s="459" t="s">
        <v>1660</v>
      </c>
      <c r="E2196" s="460"/>
      <c r="F2196" s="460"/>
      <c r="G2196" s="460"/>
      <c r="H2196" s="460"/>
      <c r="I2196" s="461"/>
      <c r="J2196" s="216"/>
      <c r="K2196" s="68"/>
      <c r="L2196" s="68"/>
      <c r="M2196" s="69"/>
    </row>
    <row r="2197" spans="2:13" ht="15.75" thickTop="1">
      <c r="B2197" s="75" t="s">
        <v>1669</v>
      </c>
      <c r="C2197" s="255">
        <v>15</v>
      </c>
      <c r="D2197" s="254" t="s">
        <v>1654</v>
      </c>
      <c r="E2197" s="255" t="s">
        <v>1655</v>
      </c>
      <c r="F2197" s="255" t="s">
        <v>1656</v>
      </c>
      <c r="G2197" s="255" t="s">
        <v>1658</v>
      </c>
      <c r="H2197" s="255" t="s">
        <v>1657</v>
      </c>
      <c r="I2197" s="256" t="s">
        <v>1659</v>
      </c>
      <c r="J2197" s="217"/>
      <c r="K2197" s="253"/>
      <c r="L2197" s="253"/>
      <c r="M2197" s="74"/>
    </row>
    <row r="2198" spans="2:13">
      <c r="B2198" s="75" t="s">
        <v>1762</v>
      </c>
      <c r="C2198" s="95" t="s">
        <v>1747</v>
      </c>
      <c r="D2198" s="96">
        <v>70</v>
      </c>
      <c r="E2198" s="97">
        <v>70</v>
      </c>
      <c r="F2198" s="97">
        <v>115</v>
      </c>
      <c r="G2198" s="97">
        <v>130</v>
      </c>
      <c r="H2198" s="97">
        <v>90</v>
      </c>
      <c r="I2198" s="98">
        <v>60</v>
      </c>
      <c r="J2198" s="217"/>
      <c r="K2198" s="253"/>
      <c r="L2198" s="253"/>
      <c r="M2198" s="74"/>
    </row>
    <row r="2199" spans="2:13">
      <c r="B2199" s="75" t="s">
        <v>1667</v>
      </c>
      <c r="C2199" s="95" t="s">
        <v>3</v>
      </c>
      <c r="D2199" s="462" t="s">
        <v>1671</v>
      </c>
      <c r="E2199" s="463"/>
      <c r="F2199" s="463"/>
      <c r="G2199" s="463"/>
      <c r="H2199" s="463"/>
      <c r="I2199" s="464"/>
      <c r="J2199" s="217"/>
      <c r="K2199" s="253"/>
      <c r="L2199" s="253"/>
      <c r="M2199" s="74"/>
    </row>
    <row r="2200" spans="2:13">
      <c r="B2200" s="75" t="s">
        <v>1668</v>
      </c>
      <c r="C2200" s="95" t="s">
        <v>15</v>
      </c>
      <c r="D2200" s="465" t="s">
        <v>1663</v>
      </c>
      <c r="E2200" s="466"/>
      <c r="F2200" s="466"/>
      <c r="G2200" s="466" t="s">
        <v>1664</v>
      </c>
      <c r="H2200" s="466"/>
      <c r="I2200" s="467"/>
      <c r="J2200" s="217"/>
      <c r="K2200" s="253"/>
      <c r="L2200" s="253"/>
      <c r="M2200" s="74"/>
    </row>
    <row r="2201" spans="2:13">
      <c r="B2201" s="75" t="s">
        <v>1672</v>
      </c>
      <c r="C2201" s="105" t="s">
        <v>1511</v>
      </c>
      <c r="D2201" s="72" t="s">
        <v>1665</v>
      </c>
      <c r="E2201" s="364" t="s">
        <v>1234</v>
      </c>
      <c r="F2201" s="253"/>
      <c r="G2201" s="73" t="s">
        <v>1665</v>
      </c>
      <c r="H2201" s="253" t="s">
        <v>965</v>
      </c>
      <c r="I2201" s="79"/>
      <c r="J2201" s="266"/>
      <c r="K2201" s="253"/>
      <c r="L2201" s="253"/>
      <c r="M2201" s="74"/>
    </row>
    <row r="2202" spans="2:13">
      <c r="B2202" s="75" t="s">
        <v>1661</v>
      </c>
      <c r="C2202" s="149">
        <v>433.87</v>
      </c>
      <c r="D2202" s="80" t="s">
        <v>1666</v>
      </c>
      <c r="E2202" s="99">
        <v>65</v>
      </c>
      <c r="F2202" s="77"/>
      <c r="G2202" s="81" t="s">
        <v>1666</v>
      </c>
      <c r="H2202" s="99">
        <v>80</v>
      </c>
      <c r="I2202" s="78"/>
      <c r="J2202" s="253"/>
      <c r="K2202" s="253"/>
      <c r="L2202" s="253"/>
      <c r="M2202" s="74"/>
    </row>
    <row r="2203" spans="2:13">
      <c r="B2203" s="75" t="s">
        <v>1662</v>
      </c>
      <c r="C2203" s="95">
        <v>836.89</v>
      </c>
      <c r="D2203" s="462" t="s">
        <v>1670</v>
      </c>
      <c r="E2203" s="463"/>
      <c r="F2203" s="463"/>
      <c r="G2203" s="463"/>
      <c r="H2203" s="463"/>
      <c r="I2203" s="464"/>
      <c r="J2203" s="253"/>
      <c r="K2203" s="253"/>
      <c r="L2203" s="253"/>
      <c r="M2203" s="74"/>
    </row>
    <row r="2204" spans="2:13">
      <c r="B2204" s="75" t="s">
        <v>1730</v>
      </c>
      <c r="C2204" s="95">
        <v>248.74</v>
      </c>
      <c r="D2204" s="465" t="s">
        <v>1663</v>
      </c>
      <c r="E2204" s="466"/>
      <c r="F2204" s="466"/>
      <c r="G2204" s="466" t="s">
        <v>1664</v>
      </c>
      <c r="H2204" s="466"/>
      <c r="I2204" s="467"/>
      <c r="J2204" s="253"/>
      <c r="K2204" s="253"/>
      <c r="L2204" s="253"/>
      <c r="M2204" s="74"/>
    </row>
    <row r="2205" spans="2:13">
      <c r="B2205" s="75" t="s">
        <v>1715</v>
      </c>
      <c r="C2205" s="95">
        <v>1.08</v>
      </c>
      <c r="D2205" s="72" t="s">
        <v>1665</v>
      </c>
      <c r="E2205" s="253" t="s">
        <v>1309</v>
      </c>
      <c r="F2205" s="253"/>
      <c r="G2205" s="73" t="s">
        <v>1665</v>
      </c>
      <c r="H2205" s="253" t="s">
        <v>862</v>
      </c>
      <c r="I2205" s="79"/>
      <c r="J2205" s="253"/>
      <c r="K2205" s="253"/>
      <c r="L2205" s="253"/>
      <c r="M2205" s="74"/>
    </row>
    <row r="2206" spans="2:13">
      <c r="B2206" s="75" t="s">
        <v>1716</v>
      </c>
      <c r="C2206" s="95">
        <v>0.92</v>
      </c>
      <c r="D2206" s="72" t="s">
        <v>1666</v>
      </c>
      <c r="E2206" s="99">
        <v>95</v>
      </c>
      <c r="F2206" s="77"/>
      <c r="G2206" s="81" t="s">
        <v>1666</v>
      </c>
      <c r="H2206" s="100">
        <v>80</v>
      </c>
      <c r="I2206" s="79"/>
      <c r="J2206" s="253"/>
      <c r="K2206" s="253"/>
      <c r="L2206" s="253"/>
      <c r="M2206" s="74"/>
    </row>
    <row r="2207" spans="2:13">
      <c r="B2207" s="468" t="s">
        <v>1673</v>
      </c>
      <c r="C2207" s="463"/>
      <c r="D2207" s="464"/>
      <c r="E2207" s="462" t="s">
        <v>1674</v>
      </c>
      <c r="F2207" s="463"/>
      <c r="G2207" s="464"/>
      <c r="H2207" s="462" t="s">
        <v>1675</v>
      </c>
      <c r="I2207" s="463"/>
      <c r="J2207" s="464"/>
      <c r="K2207" s="462" t="s">
        <v>1703</v>
      </c>
      <c r="L2207" s="463"/>
      <c r="M2207" s="469"/>
    </row>
    <row r="2208" spans="2:13">
      <c r="B2208" s="82" t="s">
        <v>1676</v>
      </c>
      <c r="C2208" s="255" t="s">
        <v>1677</v>
      </c>
      <c r="D2208" s="256" t="s">
        <v>1678</v>
      </c>
      <c r="E2208" s="254" t="s">
        <v>1676</v>
      </c>
      <c r="F2208" s="255" t="s">
        <v>1677</v>
      </c>
      <c r="G2208" s="256" t="s">
        <v>1678</v>
      </c>
      <c r="H2208" s="254" t="s">
        <v>1696</v>
      </c>
      <c r="I2208" s="255" t="s">
        <v>1733</v>
      </c>
      <c r="J2208" s="256" t="s">
        <v>1734</v>
      </c>
      <c r="K2208" s="254" t="s">
        <v>1704</v>
      </c>
      <c r="L2208" s="255"/>
      <c r="M2208" s="86" t="s">
        <v>1705</v>
      </c>
    </row>
    <row r="2209" spans="2:13">
      <c r="B2209" s="70" t="s">
        <v>1680</v>
      </c>
      <c r="C2209" s="95" t="s">
        <v>1146</v>
      </c>
      <c r="D2209" s="101">
        <v>102</v>
      </c>
      <c r="E2209" s="252" t="s">
        <v>1680</v>
      </c>
      <c r="F2209" s="108" t="s">
        <v>1323</v>
      </c>
      <c r="G2209" s="101">
        <v>80</v>
      </c>
      <c r="H2209" s="252" t="s">
        <v>1697</v>
      </c>
      <c r="I2209" s="95">
        <v>0</v>
      </c>
      <c r="J2209" s="101">
        <v>7</v>
      </c>
      <c r="K2209" s="252" t="s">
        <v>1706</v>
      </c>
      <c r="L2209" s="253"/>
      <c r="M2209" s="116">
        <v>0</v>
      </c>
    </row>
    <row r="2210" spans="2:13">
      <c r="B2210" s="70" t="s">
        <v>1681</v>
      </c>
      <c r="C2210" s="95" t="s">
        <v>1724</v>
      </c>
      <c r="D2210" s="101">
        <v>0</v>
      </c>
      <c r="E2210" s="252" t="s">
        <v>1681</v>
      </c>
      <c r="F2210" s="95" t="s">
        <v>1724</v>
      </c>
      <c r="G2210" s="101">
        <v>0</v>
      </c>
      <c r="H2210" s="252" t="s">
        <v>1698</v>
      </c>
      <c r="I2210" s="95">
        <v>90</v>
      </c>
      <c r="J2210" s="101">
        <v>10</v>
      </c>
      <c r="K2210" s="252" t="s">
        <v>1737</v>
      </c>
      <c r="L2210" s="253"/>
      <c r="M2210" s="116">
        <v>0</v>
      </c>
    </row>
    <row r="2211" spans="2:13">
      <c r="B2211" s="70" t="s">
        <v>1682</v>
      </c>
      <c r="C2211" s="95" t="s">
        <v>1724</v>
      </c>
      <c r="D2211" s="101">
        <v>0</v>
      </c>
      <c r="E2211" s="252" t="s">
        <v>1682</v>
      </c>
      <c r="F2211" s="95" t="s">
        <v>1724</v>
      </c>
      <c r="G2211" s="101">
        <v>0</v>
      </c>
      <c r="H2211" s="252" t="s">
        <v>1699</v>
      </c>
      <c r="I2211" s="95">
        <v>0</v>
      </c>
      <c r="J2211" s="101">
        <v>30</v>
      </c>
      <c r="K2211" s="76" t="s">
        <v>1708</v>
      </c>
      <c r="L2211" s="77"/>
      <c r="M2211" s="110">
        <v>0</v>
      </c>
    </row>
    <row r="2212" spans="2:13">
      <c r="B2212" s="70" t="s">
        <v>1683</v>
      </c>
      <c r="C2212" s="95" t="s">
        <v>1725</v>
      </c>
      <c r="D2212" s="101" t="s">
        <v>1725</v>
      </c>
      <c r="E2212" s="252" t="s">
        <v>1683</v>
      </c>
      <c r="F2212" s="95" t="s">
        <v>1725</v>
      </c>
      <c r="G2212" s="101" t="s">
        <v>1725</v>
      </c>
      <c r="H2212" s="252" t="s">
        <v>1700</v>
      </c>
      <c r="I2212" s="95">
        <v>0</v>
      </c>
      <c r="J2212" s="101">
        <v>7</v>
      </c>
      <c r="K2212" s="462" t="s">
        <v>1709</v>
      </c>
      <c r="L2212" s="463"/>
      <c r="M2212" s="469"/>
    </row>
    <row r="2213" spans="2:13">
      <c r="B2213" s="70" t="s">
        <v>1684</v>
      </c>
      <c r="C2213" s="95" t="s">
        <v>1724</v>
      </c>
      <c r="D2213" s="101">
        <v>0</v>
      </c>
      <c r="E2213" s="252" t="s">
        <v>1684</v>
      </c>
      <c r="F2213" s="95" t="s">
        <v>1724</v>
      </c>
      <c r="G2213" s="101">
        <v>0</v>
      </c>
      <c r="H2213" s="253" t="s">
        <v>1726</v>
      </c>
      <c r="I2213" s="95">
        <v>0</v>
      </c>
      <c r="J2213" s="101">
        <v>0</v>
      </c>
      <c r="K2213" s="470" t="s">
        <v>1710</v>
      </c>
      <c r="L2213" s="471"/>
      <c r="M2213" s="116">
        <v>0</v>
      </c>
    </row>
    <row r="2214" spans="2:13">
      <c r="B2214" s="70" t="s">
        <v>1685</v>
      </c>
      <c r="C2214" s="95" t="s">
        <v>1724</v>
      </c>
      <c r="D2214" s="101">
        <v>0</v>
      </c>
      <c r="E2214" s="252" t="s">
        <v>1685</v>
      </c>
      <c r="F2214" s="95" t="s">
        <v>1724</v>
      </c>
      <c r="G2214" s="101">
        <v>0</v>
      </c>
      <c r="H2214" s="252" t="s">
        <v>1701</v>
      </c>
      <c r="I2214" s="95">
        <v>100</v>
      </c>
      <c r="J2214" s="101">
        <v>17</v>
      </c>
      <c r="K2214" s="470" t="s">
        <v>1711</v>
      </c>
      <c r="L2214" s="471"/>
      <c r="M2214" s="116">
        <v>0</v>
      </c>
    </row>
    <row r="2215" spans="2:13">
      <c r="B2215" s="70" t="s">
        <v>1686</v>
      </c>
      <c r="C2215" s="95" t="s">
        <v>1724</v>
      </c>
      <c r="D2215" s="101">
        <v>0</v>
      </c>
      <c r="E2215" s="252" t="s">
        <v>1686</v>
      </c>
      <c r="F2215" s="95" t="s">
        <v>1724</v>
      </c>
      <c r="G2215" s="101">
        <v>0</v>
      </c>
      <c r="H2215" s="252" t="s">
        <v>1687</v>
      </c>
      <c r="I2215" s="95">
        <v>85</v>
      </c>
      <c r="J2215" s="101">
        <v>0</v>
      </c>
      <c r="K2215" s="470" t="s">
        <v>1712</v>
      </c>
      <c r="L2215" s="471"/>
      <c r="M2215" s="116">
        <v>0</v>
      </c>
    </row>
    <row r="2216" spans="2:13">
      <c r="B2216" s="70" t="s">
        <v>1687</v>
      </c>
      <c r="C2216" s="95" t="s">
        <v>1724</v>
      </c>
      <c r="D2216" s="101">
        <v>0</v>
      </c>
      <c r="E2216" s="252" t="s">
        <v>1687</v>
      </c>
      <c r="F2216" s="95" t="s">
        <v>1724</v>
      </c>
      <c r="G2216" s="101">
        <v>0</v>
      </c>
      <c r="H2216" s="252" t="s">
        <v>1702</v>
      </c>
      <c r="I2216" s="109">
        <v>0</v>
      </c>
      <c r="J2216" s="115">
        <v>0</v>
      </c>
      <c r="K2216" s="96"/>
      <c r="L2216" s="109"/>
      <c r="M2216" s="110"/>
    </row>
    <row r="2217" spans="2:13">
      <c r="B2217" s="70" t="s">
        <v>1688</v>
      </c>
      <c r="C2217" s="95" t="s">
        <v>1724</v>
      </c>
      <c r="D2217" s="101">
        <v>0</v>
      </c>
      <c r="E2217" s="252" t="s">
        <v>1688</v>
      </c>
      <c r="F2217" s="95" t="s">
        <v>1724</v>
      </c>
      <c r="G2217" s="101">
        <v>0</v>
      </c>
      <c r="H2217" s="472" t="s">
        <v>1714</v>
      </c>
      <c r="I2217" s="473"/>
      <c r="J2217" s="90" t="s">
        <v>1713</v>
      </c>
      <c r="K2217" s="106">
        <v>10</v>
      </c>
      <c r="L2217" s="91" t="s">
        <v>1707</v>
      </c>
      <c r="M2217" s="107">
        <v>205</v>
      </c>
    </row>
    <row r="2218" spans="2:13">
      <c r="B2218" s="70" t="s">
        <v>1689</v>
      </c>
      <c r="C2218" s="95" t="s">
        <v>1724</v>
      </c>
      <c r="D2218" s="101">
        <v>0</v>
      </c>
      <c r="E2218" s="252" t="s">
        <v>1689</v>
      </c>
      <c r="F2218" s="95" t="s">
        <v>1724</v>
      </c>
      <c r="G2218" s="101">
        <v>0</v>
      </c>
      <c r="H2218" s="253"/>
      <c r="I2218" s="253"/>
      <c r="J2218" s="253"/>
      <c r="K2218" s="253"/>
      <c r="L2218" s="253"/>
      <c r="M2218" s="74"/>
    </row>
    <row r="2219" spans="2:13">
      <c r="B2219" s="70" t="s">
        <v>1690</v>
      </c>
      <c r="C2219" s="108" t="s">
        <v>1724</v>
      </c>
      <c r="D2219" s="101">
        <v>0</v>
      </c>
      <c r="E2219" s="252" t="s">
        <v>1690</v>
      </c>
      <c r="F2219" s="103" t="s">
        <v>1039</v>
      </c>
      <c r="G2219" s="101">
        <v>50</v>
      </c>
      <c r="H2219" s="253"/>
      <c r="I2219" s="253"/>
      <c r="J2219" s="253"/>
      <c r="K2219" s="253"/>
      <c r="L2219" s="253"/>
      <c r="M2219" s="74"/>
    </row>
    <row r="2220" spans="2:13">
      <c r="B2220" s="70" t="s">
        <v>1691</v>
      </c>
      <c r="C2220" s="95" t="s">
        <v>1724</v>
      </c>
      <c r="D2220" s="101">
        <v>0</v>
      </c>
      <c r="E2220" s="252" t="s">
        <v>1691</v>
      </c>
      <c r="F2220" s="105" t="s">
        <v>1197</v>
      </c>
      <c r="G2220" s="101">
        <v>75</v>
      </c>
      <c r="H2220" s="253"/>
      <c r="I2220" s="253"/>
      <c r="J2220" s="253"/>
      <c r="K2220" s="253"/>
      <c r="L2220" s="253"/>
      <c r="M2220" s="74"/>
    </row>
    <row r="2221" spans="2:13">
      <c r="B2221" s="70" t="s">
        <v>1692</v>
      </c>
      <c r="C2221" s="95" t="s">
        <v>1164</v>
      </c>
      <c r="D2221" s="101">
        <v>49</v>
      </c>
      <c r="E2221" s="252" t="s">
        <v>1692</v>
      </c>
      <c r="F2221" s="95" t="s">
        <v>1724</v>
      </c>
      <c r="G2221" s="101">
        <v>0</v>
      </c>
      <c r="H2221" s="253"/>
      <c r="I2221" s="253"/>
      <c r="J2221" s="253"/>
      <c r="K2221" s="253"/>
      <c r="L2221" s="253"/>
      <c r="M2221" s="74"/>
    </row>
    <row r="2222" spans="2:13">
      <c r="B2222" s="70" t="s">
        <v>1693</v>
      </c>
      <c r="C2222" s="95" t="s">
        <v>1724</v>
      </c>
      <c r="D2222" s="101">
        <v>0</v>
      </c>
      <c r="E2222" s="252" t="s">
        <v>1693</v>
      </c>
      <c r="F2222" s="95" t="s">
        <v>1724</v>
      </c>
      <c r="G2222" s="101">
        <v>0</v>
      </c>
      <c r="H2222" s="95"/>
      <c r="I2222" s="253" t="s">
        <v>1805</v>
      </c>
      <c r="J2222" s="94"/>
      <c r="K2222" s="253"/>
      <c r="L2222" s="94" t="s">
        <v>1720</v>
      </c>
      <c r="M2222" s="74"/>
    </row>
    <row r="2223" spans="2:13">
      <c r="B2223" s="70" t="s">
        <v>1694</v>
      </c>
      <c r="C2223" s="95" t="s">
        <v>1724</v>
      </c>
      <c r="D2223" s="101">
        <v>0</v>
      </c>
      <c r="E2223" s="252" t="s">
        <v>1694</v>
      </c>
      <c r="F2223" s="95" t="s">
        <v>1724</v>
      </c>
      <c r="G2223" s="101">
        <v>0</v>
      </c>
      <c r="H2223" s="253"/>
      <c r="I2223" s="253"/>
      <c r="J2223" s="253"/>
      <c r="K2223" s="253"/>
      <c r="L2223" s="253"/>
      <c r="M2223" s="74"/>
    </row>
    <row r="2224" spans="2:13">
      <c r="B2224" s="70" t="s">
        <v>1679</v>
      </c>
      <c r="C2224" s="95" t="s">
        <v>1724</v>
      </c>
      <c r="D2224" s="101">
        <v>0</v>
      </c>
      <c r="E2224" s="252" t="s">
        <v>1679</v>
      </c>
      <c r="F2224" s="95" t="s">
        <v>1724</v>
      </c>
      <c r="G2224" s="101">
        <v>0</v>
      </c>
      <c r="H2224" s="253"/>
      <c r="I2224" s="253"/>
      <c r="J2224" s="253"/>
      <c r="K2224" s="253"/>
      <c r="L2224" s="253"/>
      <c r="M2224" s="74"/>
    </row>
    <row r="2225" spans="2:13">
      <c r="B2225" s="70" t="s">
        <v>1695</v>
      </c>
      <c r="C2225" s="95" t="s">
        <v>1725</v>
      </c>
      <c r="D2225" s="101" t="s">
        <v>1725</v>
      </c>
      <c r="E2225" s="252" t="s">
        <v>1695</v>
      </c>
      <c r="F2225" s="95" t="s">
        <v>1725</v>
      </c>
      <c r="G2225" s="101" t="s">
        <v>1725</v>
      </c>
      <c r="H2225" s="253"/>
      <c r="I2225" s="253"/>
      <c r="J2225" s="253"/>
      <c r="K2225" s="253"/>
      <c r="L2225" s="253"/>
      <c r="M2225" s="74"/>
    </row>
    <row r="2226" spans="2:13" ht="15.75" thickBot="1">
      <c r="B2226" s="111" t="s">
        <v>1731</v>
      </c>
      <c r="C2226" s="102"/>
      <c r="D2226" s="117">
        <v>76</v>
      </c>
      <c r="E2226" s="112" t="s">
        <v>1732</v>
      </c>
      <c r="F2226" s="102"/>
      <c r="G2226" s="117">
        <v>68</v>
      </c>
      <c r="H2226" s="92"/>
      <c r="I2226" s="92"/>
      <c r="J2226" s="92"/>
      <c r="K2226" s="92"/>
      <c r="L2226" s="92"/>
      <c r="M2226" s="93"/>
    </row>
    <row r="2227" spans="2:13" ht="15.75" thickTop="1">
      <c r="B2227" s="165"/>
      <c r="C2227" s="166"/>
      <c r="D2227" s="166"/>
      <c r="E2227" s="165"/>
      <c r="F2227" s="166"/>
      <c r="G2227" s="166"/>
      <c r="H2227" s="165"/>
      <c r="I2227" s="165"/>
      <c r="J2227" s="165"/>
      <c r="K2227" s="165"/>
      <c r="L2227" s="165"/>
      <c r="M2227" s="165"/>
    </row>
    <row r="2228" spans="2:13">
      <c r="B2228" s="165"/>
      <c r="C2228" s="166"/>
      <c r="D2228" s="166"/>
      <c r="E2228" s="165"/>
      <c r="F2228" s="166"/>
      <c r="G2228" s="166"/>
      <c r="H2228" s="165"/>
      <c r="I2228" s="165"/>
      <c r="J2228" s="165"/>
      <c r="K2228" s="165"/>
      <c r="L2228" s="165"/>
      <c r="M2228" s="165"/>
    </row>
    <row r="2229" spans="2:13" ht="15.75" thickBot="1">
      <c r="B2229" s="165"/>
      <c r="C2229" s="166"/>
      <c r="D2229" s="166"/>
      <c r="E2229" s="165"/>
      <c r="F2229" s="166"/>
      <c r="G2229" s="166"/>
      <c r="H2229" s="165"/>
      <c r="I2229" s="165"/>
      <c r="J2229" s="165"/>
      <c r="K2229" s="165"/>
      <c r="L2229" s="165"/>
      <c r="M2229" s="165"/>
    </row>
    <row r="2230" spans="2:13" ht="16.5" thickTop="1" thickBot="1">
      <c r="B2230" s="457" t="s">
        <v>1838</v>
      </c>
      <c r="C2230" s="458"/>
      <c r="D2230" s="459" t="s">
        <v>1660</v>
      </c>
      <c r="E2230" s="460"/>
      <c r="F2230" s="460"/>
      <c r="G2230" s="460"/>
      <c r="H2230" s="460"/>
      <c r="I2230" s="461"/>
      <c r="J2230" s="272"/>
      <c r="K2230" s="68"/>
      <c r="L2230" s="68"/>
      <c r="M2230" s="69"/>
    </row>
    <row r="2231" spans="2:13" ht="15.75" thickTop="1">
      <c r="B2231" s="75" t="s">
        <v>1669</v>
      </c>
      <c r="C2231" s="264">
        <v>15</v>
      </c>
      <c r="D2231" s="263" t="s">
        <v>1654</v>
      </c>
      <c r="E2231" s="264" t="s">
        <v>1655</v>
      </c>
      <c r="F2231" s="264" t="s">
        <v>1656</v>
      </c>
      <c r="G2231" s="264" t="s">
        <v>1658</v>
      </c>
      <c r="H2231" s="264" t="s">
        <v>1657</v>
      </c>
      <c r="I2231" s="265" t="s">
        <v>1659</v>
      </c>
      <c r="J2231" s="162"/>
      <c r="K2231" s="262"/>
      <c r="L2231" s="262"/>
      <c r="M2231" s="74"/>
    </row>
    <row r="2232" spans="2:13">
      <c r="B2232" s="75" t="s">
        <v>1762</v>
      </c>
      <c r="C2232" s="95" t="s">
        <v>1747</v>
      </c>
      <c r="D2232" s="96">
        <v>110</v>
      </c>
      <c r="E2232" s="97">
        <v>130</v>
      </c>
      <c r="F2232" s="97">
        <v>80</v>
      </c>
      <c r="G2232" s="97">
        <v>70</v>
      </c>
      <c r="H2232" s="97">
        <v>60</v>
      </c>
      <c r="I2232" s="98">
        <v>80</v>
      </c>
      <c r="J2232" s="162"/>
      <c r="K2232" s="262"/>
      <c r="L2232" s="262"/>
      <c r="M2232" s="74"/>
    </row>
    <row r="2233" spans="2:13">
      <c r="B2233" s="75" t="s">
        <v>1667</v>
      </c>
      <c r="C2233" s="95" t="s">
        <v>10</v>
      </c>
      <c r="D2233" s="462" t="s">
        <v>1671</v>
      </c>
      <c r="E2233" s="463"/>
      <c r="F2233" s="463"/>
      <c r="G2233" s="463"/>
      <c r="H2233" s="463"/>
      <c r="I2233" s="464"/>
      <c r="J2233" s="162"/>
      <c r="K2233" s="262"/>
      <c r="L2233" s="262"/>
      <c r="M2233" s="74"/>
    </row>
    <row r="2234" spans="2:13">
      <c r="B2234" s="75" t="s">
        <v>1668</v>
      </c>
      <c r="C2234" s="95" t="s">
        <v>9</v>
      </c>
      <c r="D2234" s="465" t="s">
        <v>1663</v>
      </c>
      <c r="E2234" s="466"/>
      <c r="F2234" s="466"/>
      <c r="G2234" s="466" t="s">
        <v>1664</v>
      </c>
      <c r="H2234" s="466"/>
      <c r="I2234" s="467"/>
      <c r="J2234" s="162"/>
      <c r="K2234" s="262"/>
      <c r="L2234" s="262"/>
      <c r="M2234" s="74"/>
    </row>
    <row r="2235" spans="2:13">
      <c r="B2235" s="75" t="s">
        <v>1672</v>
      </c>
      <c r="C2235" s="105" t="s">
        <v>1583</v>
      </c>
      <c r="D2235" s="72" t="s">
        <v>1665</v>
      </c>
      <c r="E2235" s="262" t="s">
        <v>665</v>
      </c>
      <c r="F2235" s="262"/>
      <c r="G2235" s="73" t="s">
        <v>1665</v>
      </c>
      <c r="H2235" s="262" t="s">
        <v>813</v>
      </c>
      <c r="I2235" s="79"/>
      <c r="J2235" s="273"/>
      <c r="K2235" s="262"/>
      <c r="L2235" s="262"/>
      <c r="M2235" s="74"/>
    </row>
    <row r="2236" spans="2:13">
      <c r="B2236" s="75" t="s">
        <v>1661</v>
      </c>
      <c r="C2236" s="119">
        <v>856.63</v>
      </c>
      <c r="D2236" s="80" t="s">
        <v>1666</v>
      </c>
      <c r="E2236" s="99">
        <v>90</v>
      </c>
      <c r="F2236" s="77"/>
      <c r="G2236" s="81" t="s">
        <v>1666</v>
      </c>
      <c r="H2236" s="99">
        <v>100</v>
      </c>
      <c r="I2236" s="78"/>
      <c r="J2236" s="154"/>
      <c r="K2236" s="262"/>
      <c r="L2236" s="262"/>
      <c r="M2236" s="74"/>
    </row>
    <row r="2237" spans="2:13">
      <c r="B2237" s="75" t="s">
        <v>1662</v>
      </c>
      <c r="C2237" s="95">
        <v>201.11</v>
      </c>
      <c r="D2237" s="462" t="s">
        <v>1670</v>
      </c>
      <c r="E2237" s="463"/>
      <c r="F2237" s="463"/>
      <c r="G2237" s="463"/>
      <c r="H2237" s="463"/>
      <c r="I2237" s="464"/>
      <c r="J2237" s="154"/>
      <c r="K2237" s="262"/>
      <c r="L2237" s="262"/>
      <c r="M2237" s="74"/>
    </row>
    <row r="2238" spans="2:13">
      <c r="B2238" s="75" t="s">
        <v>1730</v>
      </c>
      <c r="C2238" s="95">
        <v>457.62</v>
      </c>
      <c r="D2238" s="465" t="s">
        <v>1663</v>
      </c>
      <c r="E2238" s="466"/>
      <c r="F2238" s="466"/>
      <c r="G2238" s="466" t="s">
        <v>1664</v>
      </c>
      <c r="H2238" s="466"/>
      <c r="I2238" s="467"/>
      <c r="J2238" s="154"/>
      <c r="K2238" s="262"/>
      <c r="L2238" s="262"/>
      <c r="M2238" s="74"/>
    </row>
    <row r="2239" spans="2:13">
      <c r="B2239" s="75" t="s">
        <v>1715</v>
      </c>
      <c r="C2239" s="95">
        <v>1.69</v>
      </c>
      <c r="D2239" s="72" t="s">
        <v>1665</v>
      </c>
      <c r="E2239" s="262" t="s">
        <v>952</v>
      </c>
      <c r="F2239" s="262"/>
      <c r="G2239" s="73" t="s">
        <v>1665</v>
      </c>
      <c r="H2239" s="262" t="s">
        <v>812</v>
      </c>
      <c r="I2239" s="79"/>
      <c r="J2239" s="154"/>
      <c r="K2239" s="262"/>
      <c r="L2239" s="262"/>
      <c r="M2239" s="74"/>
    </row>
    <row r="2240" spans="2:13">
      <c r="B2240" s="75" t="s">
        <v>1716</v>
      </c>
      <c r="C2240" s="95">
        <v>1.23</v>
      </c>
      <c r="D2240" s="72" t="s">
        <v>1666</v>
      </c>
      <c r="E2240" s="99">
        <v>95</v>
      </c>
      <c r="F2240" s="77"/>
      <c r="G2240" s="81" t="s">
        <v>1666</v>
      </c>
      <c r="H2240" s="100">
        <v>90</v>
      </c>
      <c r="I2240" s="79"/>
      <c r="J2240" s="154"/>
      <c r="K2240" s="262"/>
      <c r="L2240" s="262"/>
      <c r="M2240" s="74"/>
    </row>
    <row r="2241" spans="2:13">
      <c r="B2241" s="468" t="s">
        <v>1673</v>
      </c>
      <c r="C2241" s="463"/>
      <c r="D2241" s="464"/>
      <c r="E2241" s="462" t="s">
        <v>1674</v>
      </c>
      <c r="F2241" s="463"/>
      <c r="G2241" s="464"/>
      <c r="H2241" s="462" t="s">
        <v>1675</v>
      </c>
      <c r="I2241" s="463"/>
      <c r="J2241" s="464"/>
      <c r="K2241" s="462" t="s">
        <v>1703</v>
      </c>
      <c r="L2241" s="463"/>
      <c r="M2241" s="469"/>
    </row>
    <row r="2242" spans="2:13">
      <c r="B2242" s="82" t="s">
        <v>1676</v>
      </c>
      <c r="C2242" s="264" t="s">
        <v>1677</v>
      </c>
      <c r="D2242" s="265" t="s">
        <v>1678</v>
      </c>
      <c r="E2242" s="263" t="s">
        <v>1676</v>
      </c>
      <c r="F2242" s="264" t="s">
        <v>1677</v>
      </c>
      <c r="G2242" s="265" t="s">
        <v>1678</v>
      </c>
      <c r="H2242" s="263" t="s">
        <v>1696</v>
      </c>
      <c r="I2242" s="264" t="s">
        <v>1733</v>
      </c>
      <c r="J2242" s="265" t="s">
        <v>1734</v>
      </c>
      <c r="K2242" s="263" t="s">
        <v>1704</v>
      </c>
      <c r="L2242" s="264"/>
      <c r="M2242" s="86" t="s">
        <v>1705</v>
      </c>
    </row>
    <row r="2243" spans="2:13">
      <c r="B2243" s="70" t="s">
        <v>1680</v>
      </c>
      <c r="C2243" s="95" t="s">
        <v>1146</v>
      </c>
      <c r="D2243" s="101">
        <v>102</v>
      </c>
      <c r="E2243" s="261" t="s">
        <v>1680</v>
      </c>
      <c r="F2243" s="103" t="s">
        <v>946</v>
      </c>
      <c r="G2243" s="101">
        <v>68</v>
      </c>
      <c r="H2243" s="261" t="s">
        <v>1697</v>
      </c>
      <c r="I2243" s="95">
        <v>0</v>
      </c>
      <c r="J2243" s="101">
        <v>0</v>
      </c>
      <c r="K2243" s="261" t="s">
        <v>1706</v>
      </c>
      <c r="L2243" s="262"/>
      <c r="M2243" s="116">
        <v>0</v>
      </c>
    </row>
    <row r="2244" spans="2:13">
      <c r="B2244" s="70" t="s">
        <v>1681</v>
      </c>
      <c r="C2244" s="95" t="s">
        <v>1724</v>
      </c>
      <c r="D2244" s="101">
        <v>0</v>
      </c>
      <c r="E2244" s="261" t="s">
        <v>1681</v>
      </c>
      <c r="F2244" s="95" t="s">
        <v>1724</v>
      </c>
      <c r="G2244" s="101">
        <v>0</v>
      </c>
      <c r="H2244" s="261" t="s">
        <v>1698</v>
      </c>
      <c r="I2244" s="95">
        <v>90</v>
      </c>
      <c r="J2244" s="101">
        <v>0</v>
      </c>
      <c r="K2244" s="261" t="s">
        <v>1737</v>
      </c>
      <c r="L2244" s="262"/>
      <c r="M2244" s="116">
        <v>0</v>
      </c>
    </row>
    <row r="2245" spans="2:13">
      <c r="B2245" s="70" t="s">
        <v>1682</v>
      </c>
      <c r="C2245" s="95" t="s">
        <v>1724</v>
      </c>
      <c r="D2245" s="101">
        <v>0</v>
      </c>
      <c r="E2245" s="261" t="s">
        <v>1682</v>
      </c>
      <c r="F2245" s="95" t="s">
        <v>1724</v>
      </c>
      <c r="G2245" s="101">
        <v>0</v>
      </c>
      <c r="H2245" s="261" t="s">
        <v>1699</v>
      </c>
      <c r="I2245" s="95">
        <v>0</v>
      </c>
      <c r="J2245" s="101">
        <v>30</v>
      </c>
      <c r="K2245" s="76" t="s">
        <v>1708</v>
      </c>
      <c r="L2245" s="77"/>
      <c r="M2245" s="110">
        <v>0</v>
      </c>
    </row>
    <row r="2246" spans="2:13">
      <c r="B2246" s="70" t="s">
        <v>1683</v>
      </c>
      <c r="C2246" s="95" t="s">
        <v>1724</v>
      </c>
      <c r="D2246" s="101">
        <v>0</v>
      </c>
      <c r="E2246" s="261" t="s">
        <v>1683</v>
      </c>
      <c r="F2246" s="95" t="s">
        <v>1724</v>
      </c>
      <c r="G2246" s="101">
        <v>0</v>
      </c>
      <c r="H2246" s="261" t="s">
        <v>1700</v>
      </c>
      <c r="I2246" s="95">
        <v>0</v>
      </c>
      <c r="J2246" s="101">
        <v>10</v>
      </c>
      <c r="K2246" s="462" t="s">
        <v>1709</v>
      </c>
      <c r="L2246" s="463"/>
      <c r="M2246" s="469"/>
    </row>
    <row r="2247" spans="2:13">
      <c r="B2247" s="70" t="s">
        <v>1684</v>
      </c>
      <c r="C2247" s="95" t="s">
        <v>1724</v>
      </c>
      <c r="D2247" s="101">
        <v>0</v>
      </c>
      <c r="E2247" s="261" t="s">
        <v>1684</v>
      </c>
      <c r="F2247" s="95" t="s">
        <v>1724</v>
      </c>
      <c r="G2247" s="101">
        <v>0</v>
      </c>
      <c r="H2247" s="262" t="s">
        <v>1726</v>
      </c>
      <c r="I2247" s="95">
        <v>50</v>
      </c>
      <c r="J2247" s="101">
        <v>0</v>
      </c>
      <c r="K2247" s="470" t="s">
        <v>1710</v>
      </c>
      <c r="L2247" s="471"/>
      <c r="M2247" s="116">
        <v>0</v>
      </c>
    </row>
    <row r="2248" spans="2:13">
      <c r="B2248" s="70" t="s">
        <v>1685</v>
      </c>
      <c r="C2248" s="95" t="s">
        <v>1725</v>
      </c>
      <c r="D2248" s="101" t="s">
        <v>1725</v>
      </c>
      <c r="E2248" s="261" t="s">
        <v>1685</v>
      </c>
      <c r="F2248" s="95" t="s">
        <v>1725</v>
      </c>
      <c r="G2248" s="101" t="s">
        <v>1725</v>
      </c>
      <c r="H2248" s="261" t="s">
        <v>1701</v>
      </c>
      <c r="I2248" s="95">
        <v>0</v>
      </c>
      <c r="J2248" s="101">
        <v>0</v>
      </c>
      <c r="K2248" s="470" t="s">
        <v>1711</v>
      </c>
      <c r="L2248" s="471"/>
      <c r="M2248" s="116">
        <v>0</v>
      </c>
    </row>
    <row r="2249" spans="2:13">
      <c r="B2249" s="70" t="s">
        <v>1686</v>
      </c>
      <c r="C2249" s="103" t="s">
        <v>1270</v>
      </c>
      <c r="D2249" s="101">
        <v>120</v>
      </c>
      <c r="E2249" s="261" t="s">
        <v>1686</v>
      </c>
      <c r="F2249" s="95" t="s">
        <v>1724</v>
      </c>
      <c r="G2249" s="101">
        <v>0</v>
      </c>
      <c r="H2249" s="261" t="s">
        <v>1687</v>
      </c>
      <c r="I2249" s="95">
        <v>85</v>
      </c>
      <c r="J2249" s="101">
        <v>0</v>
      </c>
      <c r="K2249" s="470" t="s">
        <v>1712</v>
      </c>
      <c r="L2249" s="471"/>
      <c r="M2249" s="116">
        <v>100</v>
      </c>
    </row>
    <row r="2250" spans="2:13">
      <c r="B2250" s="70" t="s">
        <v>1687</v>
      </c>
      <c r="C2250" s="95" t="s">
        <v>1724</v>
      </c>
      <c r="D2250" s="101">
        <v>0</v>
      </c>
      <c r="E2250" s="261" t="s">
        <v>1687</v>
      </c>
      <c r="F2250" s="95" t="s">
        <v>1724</v>
      </c>
      <c r="G2250" s="101">
        <v>0</v>
      </c>
      <c r="H2250" s="261" t="s">
        <v>1702</v>
      </c>
      <c r="I2250" s="109">
        <v>0</v>
      </c>
      <c r="J2250" s="115">
        <v>0</v>
      </c>
      <c r="K2250" s="96"/>
      <c r="L2250" s="109"/>
      <c r="M2250" s="110"/>
    </row>
    <row r="2251" spans="2:13">
      <c r="B2251" s="70" t="s">
        <v>1688</v>
      </c>
      <c r="C2251" s="95" t="s">
        <v>1725</v>
      </c>
      <c r="D2251" s="101" t="s">
        <v>1725</v>
      </c>
      <c r="E2251" s="261" t="s">
        <v>1688</v>
      </c>
      <c r="F2251" s="95" t="s">
        <v>1725</v>
      </c>
      <c r="G2251" s="101" t="s">
        <v>1725</v>
      </c>
      <c r="H2251" s="472" t="s">
        <v>1714</v>
      </c>
      <c r="I2251" s="473"/>
      <c r="J2251" s="90" t="s">
        <v>1713</v>
      </c>
      <c r="K2251" s="106">
        <v>0</v>
      </c>
      <c r="L2251" s="91" t="s">
        <v>1707</v>
      </c>
      <c r="M2251" s="107">
        <v>230</v>
      </c>
    </row>
    <row r="2252" spans="2:13">
      <c r="B2252" s="70" t="s">
        <v>1689</v>
      </c>
      <c r="C2252" s="95" t="s">
        <v>1085</v>
      </c>
      <c r="D2252" s="101">
        <v>35</v>
      </c>
      <c r="E2252" s="261" t="s">
        <v>1689</v>
      </c>
      <c r="F2252" s="95" t="s">
        <v>1724</v>
      </c>
      <c r="G2252" s="101">
        <v>0</v>
      </c>
      <c r="H2252" s="262"/>
      <c r="I2252" s="262"/>
      <c r="J2252" s="262"/>
      <c r="K2252" s="262"/>
      <c r="L2252" s="262"/>
      <c r="M2252" s="74"/>
    </row>
    <row r="2253" spans="2:13">
      <c r="B2253" s="70" t="s">
        <v>1690</v>
      </c>
      <c r="C2253" s="95" t="s">
        <v>1724</v>
      </c>
      <c r="D2253" s="101">
        <v>0</v>
      </c>
      <c r="E2253" s="261" t="s">
        <v>1690</v>
      </c>
      <c r="F2253" s="95" t="s">
        <v>1724</v>
      </c>
      <c r="G2253" s="101">
        <v>0</v>
      </c>
      <c r="H2253" s="262"/>
      <c r="I2253" s="262"/>
      <c r="J2253" s="262"/>
      <c r="K2253" s="262"/>
      <c r="L2253" s="262"/>
      <c r="M2253" s="74"/>
    </row>
    <row r="2254" spans="2:13">
      <c r="B2254" s="70" t="s">
        <v>1691</v>
      </c>
      <c r="C2254" s="95" t="s">
        <v>1724</v>
      </c>
      <c r="D2254" s="101">
        <v>0</v>
      </c>
      <c r="E2254" s="261" t="s">
        <v>1691</v>
      </c>
      <c r="F2254" s="95" t="s">
        <v>1724</v>
      </c>
      <c r="G2254" s="101">
        <v>0</v>
      </c>
      <c r="H2254" s="262"/>
      <c r="I2254" s="262"/>
      <c r="J2254" s="262"/>
      <c r="K2254" s="262"/>
      <c r="L2254" s="262"/>
      <c r="M2254" s="74"/>
    </row>
    <row r="2255" spans="2:13">
      <c r="B2255" s="70" t="s">
        <v>1692</v>
      </c>
      <c r="C2255" s="103" t="s">
        <v>1254</v>
      </c>
      <c r="D2255" s="101">
        <v>80</v>
      </c>
      <c r="E2255" s="261" t="s">
        <v>1692</v>
      </c>
      <c r="F2255" s="118" t="s">
        <v>1745</v>
      </c>
      <c r="G2255" s="101">
        <v>60</v>
      </c>
      <c r="H2255" s="262"/>
      <c r="I2255" s="262"/>
      <c r="J2255" s="262"/>
      <c r="K2255" s="262"/>
      <c r="L2255" s="262"/>
      <c r="M2255" s="74"/>
    </row>
    <row r="2256" spans="2:13">
      <c r="B2256" s="70" t="s">
        <v>1693</v>
      </c>
      <c r="C2256" s="95" t="s">
        <v>1724</v>
      </c>
      <c r="D2256" s="101">
        <v>0</v>
      </c>
      <c r="E2256" s="261" t="s">
        <v>1693</v>
      </c>
      <c r="F2256" s="95" t="s">
        <v>1724</v>
      </c>
      <c r="G2256" s="101">
        <v>0</v>
      </c>
      <c r="H2256" s="95" t="s">
        <v>1718</v>
      </c>
      <c r="I2256" s="262"/>
      <c r="J2256" s="94" t="s">
        <v>1719</v>
      </c>
      <c r="K2256" s="262"/>
      <c r="L2256" s="94" t="s">
        <v>1720</v>
      </c>
      <c r="M2256" s="74"/>
    </row>
    <row r="2257" spans="2:13">
      <c r="B2257" s="70" t="s">
        <v>1694</v>
      </c>
      <c r="C2257" s="95" t="s">
        <v>1724</v>
      </c>
      <c r="D2257" s="101">
        <v>0</v>
      </c>
      <c r="E2257" s="261" t="s">
        <v>1694</v>
      </c>
      <c r="F2257" s="95" t="s">
        <v>1724</v>
      </c>
      <c r="G2257" s="101">
        <v>0</v>
      </c>
      <c r="H2257" s="262"/>
      <c r="I2257" s="262"/>
      <c r="J2257" s="262"/>
      <c r="K2257" s="262"/>
      <c r="L2257" s="262"/>
      <c r="M2257" s="74"/>
    </row>
    <row r="2258" spans="2:13">
      <c r="B2258" s="70" t="s">
        <v>1679</v>
      </c>
      <c r="C2258" s="95" t="s">
        <v>679</v>
      </c>
      <c r="D2258" s="101">
        <v>60</v>
      </c>
      <c r="E2258" s="261" t="s">
        <v>1679</v>
      </c>
      <c r="F2258" s="95" t="s">
        <v>1724</v>
      </c>
      <c r="G2258" s="101">
        <v>0</v>
      </c>
      <c r="H2258" s="262"/>
      <c r="I2258" s="262"/>
      <c r="J2258" s="262"/>
      <c r="K2258" s="262"/>
      <c r="L2258" s="262"/>
      <c r="M2258" s="74"/>
    </row>
    <row r="2259" spans="2:13">
      <c r="B2259" s="70" t="s">
        <v>1695</v>
      </c>
      <c r="C2259" s="95" t="s">
        <v>1724</v>
      </c>
      <c r="D2259" s="101">
        <v>0</v>
      </c>
      <c r="E2259" s="261" t="s">
        <v>1695</v>
      </c>
      <c r="F2259" s="95" t="s">
        <v>1724</v>
      </c>
      <c r="G2259" s="101">
        <v>0</v>
      </c>
      <c r="H2259" s="262"/>
      <c r="I2259" s="262"/>
      <c r="J2259" s="262"/>
      <c r="K2259" s="262"/>
      <c r="L2259" s="262"/>
      <c r="M2259" s="74"/>
    </row>
    <row r="2260" spans="2:13" ht="15.75" thickBot="1">
      <c r="B2260" s="111" t="s">
        <v>1731</v>
      </c>
      <c r="C2260" s="102"/>
      <c r="D2260" s="117">
        <v>79</v>
      </c>
      <c r="E2260" s="112" t="s">
        <v>1732</v>
      </c>
      <c r="F2260" s="102"/>
      <c r="G2260" s="117">
        <v>64</v>
      </c>
      <c r="H2260" s="92"/>
      <c r="I2260" s="92"/>
      <c r="J2260" s="92"/>
      <c r="K2260" s="92"/>
      <c r="L2260" s="92"/>
      <c r="M2260" s="93"/>
    </row>
    <row r="2261" spans="2:13" ht="15.75" thickTop="1">
      <c r="B2261" s="165"/>
      <c r="C2261" s="166"/>
      <c r="D2261" s="166"/>
      <c r="E2261" s="165"/>
      <c r="F2261" s="166"/>
      <c r="G2261" s="166"/>
      <c r="H2261" s="165"/>
      <c r="I2261" s="165"/>
      <c r="J2261" s="165"/>
      <c r="K2261" s="165"/>
      <c r="L2261" s="165"/>
      <c r="M2261" s="165"/>
    </row>
    <row r="2262" spans="2:13">
      <c r="B2262" s="165"/>
      <c r="C2262" s="166"/>
      <c r="D2262" s="166"/>
      <c r="E2262" s="165"/>
      <c r="F2262" s="166"/>
      <c r="G2262" s="166"/>
      <c r="H2262" s="165"/>
      <c r="I2262" s="165"/>
      <c r="J2262" s="165"/>
      <c r="K2262" s="165"/>
      <c r="L2262" s="165"/>
      <c r="M2262" s="165"/>
    </row>
    <row r="2263" spans="2:13" ht="15.75" thickBot="1">
      <c r="B2263" s="165"/>
      <c r="C2263" s="166"/>
      <c r="D2263" s="166"/>
      <c r="E2263" s="165"/>
      <c r="F2263" s="166"/>
      <c r="G2263" s="166"/>
      <c r="H2263" s="165"/>
      <c r="I2263" s="165"/>
      <c r="J2263" s="165"/>
      <c r="K2263" s="165"/>
      <c r="L2263" s="165"/>
      <c r="M2263" s="165"/>
    </row>
    <row r="2264" spans="2:13" ht="16.5" thickTop="1" thickBot="1">
      <c r="B2264" s="457" t="s">
        <v>1903</v>
      </c>
      <c r="C2264" s="458"/>
      <c r="D2264" s="459" t="s">
        <v>1660</v>
      </c>
      <c r="E2264" s="460"/>
      <c r="F2264" s="460"/>
      <c r="G2264" s="460"/>
      <c r="H2264" s="460"/>
      <c r="I2264" s="461"/>
      <c r="J2264" s="128"/>
      <c r="K2264" s="68"/>
      <c r="L2264" s="68"/>
      <c r="M2264" s="69"/>
    </row>
    <row r="2265" spans="2:13" ht="15.75" thickTop="1">
      <c r="B2265" s="75" t="s">
        <v>1669</v>
      </c>
      <c r="C2265" s="371">
        <v>12</v>
      </c>
      <c r="D2265" s="370" t="s">
        <v>1654</v>
      </c>
      <c r="E2265" s="371" t="s">
        <v>1655</v>
      </c>
      <c r="F2265" s="371" t="s">
        <v>1656</v>
      </c>
      <c r="G2265" s="371" t="s">
        <v>1658</v>
      </c>
      <c r="H2265" s="371" t="s">
        <v>1657</v>
      </c>
      <c r="I2265" s="372" t="s">
        <v>1659</v>
      </c>
      <c r="J2265" s="129"/>
      <c r="K2265" s="369"/>
      <c r="L2265" s="369"/>
      <c r="M2265" s="74"/>
    </row>
    <row r="2266" spans="2:13">
      <c r="B2266" s="75" t="s">
        <v>1762</v>
      </c>
      <c r="C2266" s="95" t="s">
        <v>1767</v>
      </c>
      <c r="D2266" s="96">
        <v>80</v>
      </c>
      <c r="E2266" s="97">
        <v>105</v>
      </c>
      <c r="F2266" s="97">
        <v>105</v>
      </c>
      <c r="G2266" s="97">
        <v>105</v>
      </c>
      <c r="H2266" s="97">
        <v>105</v>
      </c>
      <c r="I2266" s="98">
        <v>80</v>
      </c>
      <c r="J2266" s="129"/>
      <c r="K2266" s="369"/>
      <c r="L2266" s="369"/>
      <c r="M2266" s="74"/>
    </row>
    <row r="2267" spans="2:13">
      <c r="B2267" s="75" t="s">
        <v>1667</v>
      </c>
      <c r="C2267" s="95" t="s">
        <v>13</v>
      </c>
      <c r="D2267" s="462" t="s">
        <v>1671</v>
      </c>
      <c r="E2267" s="463"/>
      <c r="F2267" s="463"/>
      <c r="G2267" s="463"/>
      <c r="H2267" s="463"/>
      <c r="I2267" s="464"/>
      <c r="J2267" s="129"/>
      <c r="K2267" s="369"/>
      <c r="L2267" s="369"/>
      <c r="M2267" s="74"/>
    </row>
    <row r="2268" spans="2:13">
      <c r="B2268" s="75" t="s">
        <v>1668</v>
      </c>
      <c r="C2268" s="95" t="s">
        <v>1725</v>
      </c>
      <c r="D2268" s="465" t="s">
        <v>1663</v>
      </c>
      <c r="E2268" s="466"/>
      <c r="F2268" s="466"/>
      <c r="G2268" s="466" t="s">
        <v>1664</v>
      </c>
      <c r="H2268" s="466"/>
      <c r="I2268" s="467"/>
      <c r="J2268" s="129"/>
      <c r="K2268" s="369"/>
      <c r="L2268" s="369"/>
      <c r="M2268" s="74"/>
    </row>
    <row r="2269" spans="2:13">
      <c r="B2269" s="75" t="s">
        <v>1672</v>
      </c>
      <c r="C2269" s="95" t="s">
        <v>1499</v>
      </c>
      <c r="D2269" s="72" t="s">
        <v>1665</v>
      </c>
      <c r="E2269" s="369" t="s">
        <v>1374</v>
      </c>
      <c r="F2269" s="369"/>
      <c r="G2269" s="73" t="s">
        <v>1665</v>
      </c>
      <c r="H2269" s="369" t="s">
        <v>1725</v>
      </c>
      <c r="I2269" s="79"/>
      <c r="J2269" s="129"/>
      <c r="K2269" s="369"/>
      <c r="L2269" s="369"/>
      <c r="M2269" s="74"/>
    </row>
    <row r="2270" spans="2:13">
      <c r="B2270" s="75" t="s">
        <v>1661</v>
      </c>
      <c r="C2270" s="95">
        <v>260.81</v>
      </c>
      <c r="D2270" s="80" t="s">
        <v>1666</v>
      </c>
      <c r="E2270" s="99">
        <v>72</v>
      </c>
      <c r="F2270" s="77"/>
      <c r="G2270" s="81" t="s">
        <v>1666</v>
      </c>
      <c r="H2270" s="99" t="s">
        <v>1725</v>
      </c>
      <c r="I2270" s="78"/>
      <c r="J2270" s="129"/>
      <c r="K2270" s="369"/>
      <c r="L2270" s="369"/>
      <c r="M2270" s="74"/>
    </row>
    <row r="2271" spans="2:13">
      <c r="B2271" s="75" t="s">
        <v>1662</v>
      </c>
      <c r="C2271" s="95">
        <v>304.79000000000002</v>
      </c>
      <c r="D2271" s="462" t="s">
        <v>1670</v>
      </c>
      <c r="E2271" s="463"/>
      <c r="F2271" s="463"/>
      <c r="G2271" s="463"/>
      <c r="H2271" s="463"/>
      <c r="I2271" s="464"/>
      <c r="J2271" s="129"/>
      <c r="K2271" s="369"/>
      <c r="L2271" s="369"/>
      <c r="M2271" s="74"/>
    </row>
    <row r="2272" spans="2:13">
      <c r="B2272" s="75" t="s">
        <v>1730</v>
      </c>
      <c r="C2272" s="95">
        <v>674.18</v>
      </c>
      <c r="D2272" s="465" t="s">
        <v>1663</v>
      </c>
      <c r="E2272" s="466"/>
      <c r="F2272" s="466"/>
      <c r="G2272" s="466" t="s">
        <v>1664</v>
      </c>
      <c r="H2272" s="466"/>
      <c r="I2272" s="467"/>
      <c r="J2272" s="129"/>
      <c r="K2272" s="369"/>
      <c r="L2272" s="369"/>
      <c r="M2272" s="74"/>
    </row>
    <row r="2273" spans="2:13">
      <c r="B2273" s="75" t="s">
        <v>1715</v>
      </c>
      <c r="C2273" s="95">
        <v>1.23</v>
      </c>
      <c r="D2273" s="72" t="s">
        <v>1665</v>
      </c>
      <c r="E2273" s="369" t="s">
        <v>13</v>
      </c>
      <c r="F2273" s="369"/>
      <c r="G2273" s="73" t="s">
        <v>1665</v>
      </c>
      <c r="H2273" s="369" t="s">
        <v>1725</v>
      </c>
      <c r="I2273" s="79"/>
      <c r="J2273" s="129"/>
      <c r="K2273" s="369"/>
      <c r="L2273" s="369"/>
      <c r="M2273" s="74"/>
    </row>
    <row r="2274" spans="2:13">
      <c r="B2274" s="75" t="s">
        <v>1716</v>
      </c>
      <c r="C2274" s="95">
        <v>1.23</v>
      </c>
      <c r="D2274" s="72" t="s">
        <v>1666</v>
      </c>
      <c r="E2274" s="99">
        <v>90</v>
      </c>
      <c r="F2274" s="77"/>
      <c r="G2274" s="81" t="s">
        <v>1666</v>
      </c>
      <c r="H2274" s="100" t="s">
        <v>1725</v>
      </c>
      <c r="I2274" s="79"/>
      <c r="J2274" s="129"/>
      <c r="K2274" s="369"/>
      <c r="L2274" s="369"/>
      <c r="M2274" s="74"/>
    </row>
    <row r="2275" spans="2:13">
      <c r="B2275" s="468" t="s">
        <v>1673</v>
      </c>
      <c r="C2275" s="463"/>
      <c r="D2275" s="464"/>
      <c r="E2275" s="462" t="s">
        <v>1674</v>
      </c>
      <c r="F2275" s="463"/>
      <c r="G2275" s="464"/>
      <c r="H2275" s="462" t="s">
        <v>1675</v>
      </c>
      <c r="I2275" s="463"/>
      <c r="J2275" s="464"/>
      <c r="K2275" s="462" t="s">
        <v>1703</v>
      </c>
      <c r="L2275" s="463"/>
      <c r="M2275" s="469"/>
    </row>
    <row r="2276" spans="2:13">
      <c r="B2276" s="82" t="s">
        <v>1676</v>
      </c>
      <c r="C2276" s="371" t="s">
        <v>1677</v>
      </c>
      <c r="D2276" s="372" t="s">
        <v>1678</v>
      </c>
      <c r="E2276" s="370" t="s">
        <v>1676</v>
      </c>
      <c r="F2276" s="371" t="s">
        <v>1677</v>
      </c>
      <c r="G2276" s="372" t="s">
        <v>1678</v>
      </c>
      <c r="H2276" s="370" t="s">
        <v>1696</v>
      </c>
      <c r="I2276" s="371" t="s">
        <v>1733</v>
      </c>
      <c r="J2276" s="372" t="s">
        <v>1734</v>
      </c>
      <c r="K2276" s="370" t="s">
        <v>1704</v>
      </c>
      <c r="L2276" s="371"/>
      <c r="M2276" s="86" t="s">
        <v>1705</v>
      </c>
    </row>
    <row r="2277" spans="2:13">
      <c r="B2277" s="70" t="s">
        <v>1680</v>
      </c>
      <c r="C2277" s="95" t="s">
        <v>1146</v>
      </c>
      <c r="D2277" s="101">
        <v>102</v>
      </c>
      <c r="E2277" s="368" t="s">
        <v>1680</v>
      </c>
      <c r="F2277" s="103" t="s">
        <v>946</v>
      </c>
      <c r="G2277" s="101">
        <v>68</v>
      </c>
      <c r="H2277" s="368" t="s">
        <v>1697</v>
      </c>
      <c r="I2277" s="95">
        <v>0</v>
      </c>
      <c r="J2277" s="101">
        <v>10</v>
      </c>
      <c r="K2277" s="368" t="s">
        <v>1706</v>
      </c>
      <c r="L2277" s="369"/>
      <c r="M2277" s="116">
        <v>25</v>
      </c>
    </row>
    <row r="2278" spans="2:13">
      <c r="B2278" s="70" t="s">
        <v>1681</v>
      </c>
      <c r="C2278" s="95" t="s">
        <v>849</v>
      </c>
      <c r="D2278" s="101">
        <v>75</v>
      </c>
      <c r="E2278" s="368" t="s">
        <v>1681</v>
      </c>
      <c r="F2278" s="95" t="s">
        <v>1724</v>
      </c>
      <c r="G2278" s="101">
        <v>0</v>
      </c>
      <c r="H2278" s="368" t="s">
        <v>1698</v>
      </c>
      <c r="I2278" s="95">
        <v>90</v>
      </c>
      <c r="J2278" s="101">
        <v>30</v>
      </c>
      <c r="K2278" s="368" t="s">
        <v>1737</v>
      </c>
      <c r="L2278" s="369"/>
      <c r="M2278" s="116">
        <v>0</v>
      </c>
    </row>
    <row r="2279" spans="2:13">
      <c r="B2279" s="70" t="s">
        <v>1682</v>
      </c>
      <c r="C2279" s="95" t="s">
        <v>1724</v>
      </c>
      <c r="D2279" s="101">
        <v>0</v>
      </c>
      <c r="E2279" s="368" t="s">
        <v>1682</v>
      </c>
      <c r="F2279" s="105" t="s">
        <v>1348</v>
      </c>
      <c r="G2279" s="101">
        <v>60</v>
      </c>
      <c r="H2279" s="368" t="s">
        <v>1699</v>
      </c>
      <c r="I2279" s="95">
        <v>0</v>
      </c>
      <c r="J2279" s="101">
        <v>20</v>
      </c>
      <c r="K2279" s="76" t="s">
        <v>1708</v>
      </c>
      <c r="L2279" s="77"/>
      <c r="M2279" s="110">
        <v>0</v>
      </c>
    </row>
    <row r="2280" spans="2:13">
      <c r="B2280" s="70" t="s">
        <v>1683</v>
      </c>
      <c r="C2280" s="118" t="s">
        <v>1789</v>
      </c>
      <c r="D2280" s="101">
        <v>75</v>
      </c>
      <c r="E2280" s="368" t="s">
        <v>1683</v>
      </c>
      <c r="F2280" s="105" t="s">
        <v>1309</v>
      </c>
      <c r="G2280" s="101">
        <v>95</v>
      </c>
      <c r="H2280" s="368" t="s">
        <v>1700</v>
      </c>
      <c r="I2280" s="95">
        <v>0</v>
      </c>
      <c r="J2280" s="101">
        <v>20</v>
      </c>
      <c r="K2280" s="462" t="s">
        <v>1709</v>
      </c>
      <c r="L2280" s="463"/>
      <c r="M2280" s="469"/>
    </row>
    <row r="2281" spans="2:13">
      <c r="B2281" s="70" t="s">
        <v>1684</v>
      </c>
      <c r="C2281" s="95" t="s">
        <v>1724</v>
      </c>
      <c r="D2281" s="101">
        <v>0</v>
      </c>
      <c r="E2281" s="368" t="s">
        <v>1684</v>
      </c>
      <c r="F2281" s="95" t="s">
        <v>891</v>
      </c>
      <c r="G2281" s="101">
        <v>80</v>
      </c>
      <c r="H2281" s="369" t="s">
        <v>1726</v>
      </c>
      <c r="I2281" s="95">
        <v>0</v>
      </c>
      <c r="J2281" s="101">
        <v>0</v>
      </c>
      <c r="K2281" s="470" t="s">
        <v>1710</v>
      </c>
      <c r="L2281" s="471"/>
      <c r="M2281" s="116">
        <v>0</v>
      </c>
    </row>
    <row r="2282" spans="2:13">
      <c r="B2282" s="70" t="s">
        <v>1685</v>
      </c>
      <c r="C2282" s="95" t="s">
        <v>955</v>
      </c>
      <c r="D2282" s="101">
        <v>75</v>
      </c>
      <c r="E2282" s="368" t="s">
        <v>1685</v>
      </c>
      <c r="F2282" s="95" t="s">
        <v>952</v>
      </c>
      <c r="G2282" s="101">
        <v>95</v>
      </c>
      <c r="H2282" s="368" t="s">
        <v>1701</v>
      </c>
      <c r="I2282" s="95">
        <v>100</v>
      </c>
      <c r="J2282" s="101">
        <v>20</v>
      </c>
      <c r="K2282" s="470" t="s">
        <v>1711</v>
      </c>
      <c r="L2282" s="471"/>
      <c r="M2282" s="116">
        <v>0</v>
      </c>
    </row>
    <row r="2283" spans="2:13">
      <c r="B2283" s="70" t="s">
        <v>1686</v>
      </c>
      <c r="C2283" s="95" t="s">
        <v>1724</v>
      </c>
      <c r="D2283" s="101">
        <v>0</v>
      </c>
      <c r="E2283" s="368" t="s">
        <v>1686</v>
      </c>
      <c r="F2283" s="95" t="s">
        <v>1724</v>
      </c>
      <c r="G2283" s="101">
        <v>0</v>
      </c>
      <c r="H2283" s="368" t="s">
        <v>1687</v>
      </c>
      <c r="I2283" s="95">
        <v>85</v>
      </c>
      <c r="J2283" s="101">
        <v>0</v>
      </c>
      <c r="K2283" s="470" t="s">
        <v>1712</v>
      </c>
      <c r="L2283" s="471"/>
      <c r="M2283" s="116">
        <v>100</v>
      </c>
    </row>
    <row r="2284" spans="2:13">
      <c r="B2284" s="70" t="s">
        <v>1687</v>
      </c>
      <c r="C2284" s="95" t="s">
        <v>1724</v>
      </c>
      <c r="D2284" s="101">
        <v>0</v>
      </c>
      <c r="E2284" s="368" t="s">
        <v>1687</v>
      </c>
      <c r="F2284" s="95" t="s">
        <v>1724</v>
      </c>
      <c r="G2284" s="101">
        <v>0</v>
      </c>
      <c r="H2284" s="368" t="s">
        <v>1702</v>
      </c>
      <c r="I2284" s="109">
        <v>0</v>
      </c>
      <c r="J2284" s="115">
        <v>0</v>
      </c>
      <c r="K2284" s="96"/>
      <c r="L2284" s="109"/>
      <c r="M2284" s="110"/>
    </row>
    <row r="2285" spans="2:13">
      <c r="B2285" s="70" t="s">
        <v>1688</v>
      </c>
      <c r="C2285" s="95" t="s">
        <v>1724</v>
      </c>
      <c r="D2285" s="101">
        <v>0</v>
      </c>
      <c r="E2285" s="368" t="s">
        <v>1688</v>
      </c>
      <c r="F2285" s="95" t="s">
        <v>1724</v>
      </c>
      <c r="G2285" s="101">
        <v>0</v>
      </c>
      <c r="H2285" s="472" t="s">
        <v>1714</v>
      </c>
      <c r="I2285" s="473"/>
      <c r="J2285" s="90" t="s">
        <v>1713</v>
      </c>
      <c r="K2285" s="106">
        <v>80</v>
      </c>
      <c r="L2285" s="91" t="s">
        <v>1707</v>
      </c>
      <c r="M2285" s="107">
        <v>230</v>
      </c>
    </row>
    <row r="2286" spans="2:13">
      <c r="B2286" s="70" t="s">
        <v>1689</v>
      </c>
      <c r="C2286" s="95" t="s">
        <v>1724</v>
      </c>
      <c r="D2286" s="101">
        <v>0</v>
      </c>
      <c r="E2286" s="368" t="s">
        <v>1689</v>
      </c>
      <c r="F2286" s="95" t="s">
        <v>1724</v>
      </c>
      <c r="G2286" s="101">
        <v>0</v>
      </c>
      <c r="H2286" s="369"/>
      <c r="I2286" s="369"/>
      <c r="J2286" s="369"/>
      <c r="K2286" s="369"/>
      <c r="L2286" s="369"/>
      <c r="M2286" s="74"/>
    </row>
    <row r="2287" spans="2:13">
      <c r="B2287" s="70" t="s">
        <v>1690</v>
      </c>
      <c r="C2287" s="95" t="s">
        <v>1725</v>
      </c>
      <c r="D2287" s="101" t="s">
        <v>1725</v>
      </c>
      <c r="E2287" s="368" t="s">
        <v>1690</v>
      </c>
      <c r="F2287" s="95" t="s">
        <v>1725</v>
      </c>
      <c r="G2287" s="101" t="s">
        <v>1725</v>
      </c>
      <c r="H2287" s="369"/>
      <c r="I2287" s="369"/>
      <c r="J2287" s="369"/>
      <c r="K2287" s="369"/>
      <c r="L2287" s="369"/>
      <c r="M2287" s="74"/>
    </row>
    <row r="2288" spans="2:13">
      <c r="B2288" s="70" t="s">
        <v>1691</v>
      </c>
      <c r="C2288" s="95" t="s">
        <v>1335</v>
      </c>
      <c r="D2288" s="101">
        <v>70</v>
      </c>
      <c r="E2288" s="368" t="s">
        <v>1691</v>
      </c>
      <c r="F2288" s="105" t="s">
        <v>1197</v>
      </c>
      <c r="G2288" s="101">
        <v>75</v>
      </c>
      <c r="H2288" s="369"/>
      <c r="I2288" s="369"/>
      <c r="J2288" s="369"/>
      <c r="K2288" s="369"/>
      <c r="L2288" s="369"/>
      <c r="M2288" s="74"/>
    </row>
    <row r="2289" spans="2:13">
      <c r="B2289" s="70" t="s">
        <v>1692</v>
      </c>
      <c r="C2289" s="95" t="s">
        <v>1724</v>
      </c>
      <c r="D2289" s="101">
        <v>0</v>
      </c>
      <c r="E2289" s="368" t="s">
        <v>1692</v>
      </c>
      <c r="F2289" s="95" t="s">
        <v>1724</v>
      </c>
      <c r="G2289" s="101">
        <v>0</v>
      </c>
      <c r="H2289" s="369"/>
      <c r="I2289" s="369"/>
      <c r="J2289" s="369"/>
      <c r="K2289" s="369"/>
      <c r="L2289" s="369"/>
      <c r="M2289" s="74"/>
    </row>
    <row r="2290" spans="2:13">
      <c r="B2290" s="70" t="s">
        <v>1693</v>
      </c>
      <c r="C2290" s="95" t="s">
        <v>1724</v>
      </c>
      <c r="D2290" s="101">
        <v>0</v>
      </c>
      <c r="E2290" s="368" t="s">
        <v>1693</v>
      </c>
      <c r="F2290" s="105" t="s">
        <v>1187</v>
      </c>
      <c r="G2290" s="101">
        <v>80</v>
      </c>
      <c r="H2290" s="95"/>
      <c r="I2290" s="369" t="s">
        <v>1805</v>
      </c>
      <c r="J2290" s="94"/>
      <c r="K2290" s="369"/>
      <c r="L2290" s="94" t="s">
        <v>1720</v>
      </c>
      <c r="M2290" s="74"/>
    </row>
    <row r="2291" spans="2:13">
      <c r="B2291" s="70" t="s">
        <v>1694</v>
      </c>
      <c r="C2291" s="95" t="s">
        <v>1724</v>
      </c>
      <c r="D2291" s="101">
        <v>0</v>
      </c>
      <c r="E2291" s="368" t="s">
        <v>1694</v>
      </c>
      <c r="F2291" s="95" t="s">
        <v>1724</v>
      </c>
      <c r="G2291" s="101">
        <v>0</v>
      </c>
      <c r="H2291" s="369"/>
      <c r="I2291" s="369"/>
      <c r="J2291" s="369"/>
      <c r="K2291" s="369"/>
      <c r="L2291" s="369"/>
      <c r="M2291" s="74"/>
    </row>
    <row r="2292" spans="2:13">
      <c r="B2292" s="70" t="s">
        <v>1679</v>
      </c>
      <c r="C2292" s="95" t="s">
        <v>865</v>
      </c>
      <c r="D2292" s="101">
        <v>66</v>
      </c>
      <c r="E2292" s="368" t="s">
        <v>1679</v>
      </c>
      <c r="F2292" s="95" t="s">
        <v>1724</v>
      </c>
      <c r="G2292" s="101">
        <v>0</v>
      </c>
      <c r="H2292" s="369"/>
      <c r="I2292" s="369"/>
      <c r="J2292" s="369"/>
      <c r="K2292" s="369"/>
      <c r="L2292" s="369"/>
      <c r="M2292" s="74"/>
    </row>
    <row r="2293" spans="2:13">
      <c r="B2293" s="70" t="s">
        <v>1695</v>
      </c>
      <c r="C2293" s="95" t="s">
        <v>966</v>
      </c>
      <c r="D2293" s="101">
        <v>75</v>
      </c>
      <c r="E2293" s="368" t="s">
        <v>1695</v>
      </c>
      <c r="F2293" s="95" t="s">
        <v>1724</v>
      </c>
      <c r="G2293" s="101">
        <v>0</v>
      </c>
      <c r="H2293" s="369"/>
      <c r="I2293" s="369"/>
      <c r="J2293" s="369"/>
      <c r="K2293" s="369"/>
      <c r="L2293" s="369"/>
      <c r="M2293" s="74"/>
    </row>
    <row r="2294" spans="2:13" ht="15.75" thickBot="1">
      <c r="B2294" s="111" t="s">
        <v>1731</v>
      </c>
      <c r="C2294" s="102"/>
      <c r="D2294" s="117">
        <v>77</v>
      </c>
      <c r="E2294" s="112" t="s">
        <v>1732</v>
      </c>
      <c r="F2294" s="102"/>
      <c r="G2294" s="117">
        <v>79</v>
      </c>
      <c r="H2294" s="92"/>
      <c r="I2294" s="92"/>
      <c r="J2294" s="92"/>
      <c r="K2294" s="92"/>
      <c r="L2294" s="92"/>
      <c r="M2294" s="93"/>
    </row>
    <row r="2295" spans="2:13" ht="16.5" thickTop="1" thickBot="1">
      <c r="B2295" s="165"/>
      <c r="C2295" s="166"/>
      <c r="D2295" s="166"/>
      <c r="E2295" s="165"/>
      <c r="F2295" s="166"/>
      <c r="G2295" s="166"/>
      <c r="H2295" s="165"/>
      <c r="I2295" s="165"/>
      <c r="J2295" s="165"/>
      <c r="K2295" s="165"/>
      <c r="L2295" s="165"/>
      <c r="M2295" s="165"/>
    </row>
    <row r="2296" spans="2:13" ht="16.5" thickTop="1" thickBot="1">
      <c r="B2296" s="457" t="s">
        <v>1839</v>
      </c>
      <c r="C2296" s="458"/>
      <c r="D2296" s="459" t="s">
        <v>1660</v>
      </c>
      <c r="E2296" s="460"/>
      <c r="F2296" s="460"/>
      <c r="G2296" s="460"/>
      <c r="H2296" s="460"/>
      <c r="I2296" s="461"/>
      <c r="J2296" s="68"/>
      <c r="K2296" s="68"/>
      <c r="L2296" s="68"/>
      <c r="M2296" s="69"/>
    </row>
    <row r="2297" spans="2:13" ht="15.75" thickTop="1">
      <c r="B2297" s="75" t="s">
        <v>1669</v>
      </c>
      <c r="C2297" s="264">
        <v>19</v>
      </c>
      <c r="D2297" s="263" t="s">
        <v>1654</v>
      </c>
      <c r="E2297" s="264" t="s">
        <v>1655</v>
      </c>
      <c r="F2297" s="264" t="s">
        <v>1656</v>
      </c>
      <c r="G2297" s="264" t="s">
        <v>1658</v>
      </c>
      <c r="H2297" s="264" t="s">
        <v>1657</v>
      </c>
      <c r="I2297" s="265" t="s">
        <v>1659</v>
      </c>
      <c r="J2297" s="262"/>
      <c r="K2297" s="262"/>
      <c r="L2297" s="262"/>
      <c r="M2297" s="74"/>
    </row>
    <row r="2298" spans="2:13">
      <c r="B2298" s="75" t="s">
        <v>1762</v>
      </c>
      <c r="C2298" s="95" t="s">
        <v>1747</v>
      </c>
      <c r="D2298" s="96">
        <v>80</v>
      </c>
      <c r="E2298" s="97">
        <v>135</v>
      </c>
      <c r="F2298" s="97">
        <v>130</v>
      </c>
      <c r="G2298" s="97">
        <v>95</v>
      </c>
      <c r="H2298" s="97">
        <v>90</v>
      </c>
      <c r="I2298" s="98">
        <v>70</v>
      </c>
      <c r="J2298" s="262"/>
      <c r="K2298" s="262"/>
      <c r="L2298" s="262"/>
      <c r="M2298" s="74"/>
    </row>
    <row r="2299" spans="2:13">
      <c r="B2299" s="75" t="s">
        <v>1667</v>
      </c>
      <c r="C2299" s="95" t="s">
        <v>15</v>
      </c>
      <c r="D2299" s="462" t="s">
        <v>1671</v>
      </c>
      <c r="E2299" s="463"/>
      <c r="F2299" s="463"/>
      <c r="G2299" s="463"/>
      <c r="H2299" s="463"/>
      <c r="I2299" s="464"/>
      <c r="J2299" s="262"/>
      <c r="K2299" s="262"/>
      <c r="L2299" s="262"/>
      <c r="M2299" s="74"/>
    </row>
    <row r="2300" spans="2:13">
      <c r="B2300" s="75" t="s">
        <v>1668</v>
      </c>
      <c r="C2300" s="95" t="s">
        <v>13</v>
      </c>
      <c r="D2300" s="465" t="s">
        <v>1663</v>
      </c>
      <c r="E2300" s="466"/>
      <c r="F2300" s="466"/>
      <c r="G2300" s="466" t="s">
        <v>1664</v>
      </c>
      <c r="H2300" s="466"/>
      <c r="I2300" s="467"/>
      <c r="J2300" s="262"/>
      <c r="K2300" s="262"/>
      <c r="L2300" s="262"/>
      <c r="M2300" s="74"/>
    </row>
    <row r="2301" spans="2:13">
      <c r="B2301" s="75" t="s">
        <v>1672</v>
      </c>
      <c r="C2301" s="104" t="s">
        <v>1426</v>
      </c>
      <c r="D2301" s="72" t="s">
        <v>1665</v>
      </c>
      <c r="E2301" s="262" t="s">
        <v>1028</v>
      </c>
      <c r="F2301" s="262"/>
      <c r="G2301" s="73" t="s">
        <v>1665</v>
      </c>
      <c r="H2301" s="262" t="s">
        <v>1374</v>
      </c>
      <c r="I2301" s="79"/>
      <c r="J2301" s="196"/>
      <c r="K2301" s="262"/>
      <c r="L2301" s="262"/>
      <c r="M2301" s="74"/>
    </row>
    <row r="2302" spans="2:13">
      <c r="B2302" s="75" t="s">
        <v>1661</v>
      </c>
      <c r="C2302" s="95">
        <v>518.61</v>
      </c>
      <c r="D2302" s="80" t="s">
        <v>1666</v>
      </c>
      <c r="E2302" s="99">
        <v>85</v>
      </c>
      <c r="F2302" s="77"/>
      <c r="G2302" s="81" t="s">
        <v>1666</v>
      </c>
      <c r="H2302" s="99">
        <v>72</v>
      </c>
      <c r="I2302" s="78"/>
      <c r="J2302" s="129"/>
      <c r="K2302" s="262"/>
      <c r="L2302" s="262"/>
      <c r="M2302" s="74"/>
    </row>
    <row r="2303" spans="2:13">
      <c r="B2303" s="75" t="s">
        <v>1662</v>
      </c>
      <c r="C2303" s="95">
        <v>784.74</v>
      </c>
      <c r="D2303" s="462" t="s">
        <v>1670</v>
      </c>
      <c r="E2303" s="463"/>
      <c r="F2303" s="463"/>
      <c r="G2303" s="463"/>
      <c r="H2303" s="463"/>
      <c r="I2303" s="464"/>
      <c r="J2303" s="129"/>
      <c r="K2303" s="262"/>
      <c r="L2303" s="262"/>
      <c r="M2303" s="74"/>
    </row>
    <row r="2304" spans="2:13">
      <c r="B2304" s="75" t="s">
        <v>1730</v>
      </c>
      <c r="C2304" s="95">
        <v>602.26</v>
      </c>
      <c r="D2304" s="465" t="s">
        <v>1663</v>
      </c>
      <c r="E2304" s="466"/>
      <c r="F2304" s="466"/>
      <c r="G2304" s="466" t="s">
        <v>1664</v>
      </c>
      <c r="H2304" s="466"/>
      <c r="I2304" s="467"/>
      <c r="J2304" s="129"/>
      <c r="K2304" s="262"/>
      <c r="L2304" s="262"/>
      <c r="M2304" s="74"/>
    </row>
    <row r="2305" spans="2:13">
      <c r="B2305" s="75" t="s">
        <v>1715</v>
      </c>
      <c r="C2305" s="95">
        <v>1.23</v>
      </c>
      <c r="D2305" s="72" t="s">
        <v>1665</v>
      </c>
      <c r="E2305" s="262" t="s">
        <v>862</v>
      </c>
      <c r="F2305" s="262"/>
      <c r="G2305" s="73" t="s">
        <v>1665</v>
      </c>
      <c r="H2305" s="262" t="s">
        <v>13</v>
      </c>
      <c r="I2305" s="79"/>
      <c r="J2305" s="129"/>
      <c r="K2305" s="262"/>
      <c r="L2305" s="262"/>
      <c r="M2305" s="74"/>
    </row>
    <row r="2306" spans="2:13">
      <c r="B2306" s="75" t="s">
        <v>1716</v>
      </c>
      <c r="C2306" s="95">
        <v>1.08</v>
      </c>
      <c r="D2306" s="72" t="s">
        <v>1666</v>
      </c>
      <c r="E2306" s="99">
        <v>80</v>
      </c>
      <c r="F2306" s="77"/>
      <c r="G2306" s="81" t="s">
        <v>1666</v>
      </c>
      <c r="H2306" s="100">
        <v>90</v>
      </c>
      <c r="I2306" s="79"/>
      <c r="J2306" s="129"/>
      <c r="K2306" s="262"/>
      <c r="L2306" s="262"/>
      <c r="M2306" s="74"/>
    </row>
    <row r="2307" spans="2:13">
      <c r="B2307" s="468" t="s">
        <v>1673</v>
      </c>
      <c r="C2307" s="463"/>
      <c r="D2307" s="464"/>
      <c r="E2307" s="462" t="s">
        <v>1674</v>
      </c>
      <c r="F2307" s="463"/>
      <c r="G2307" s="464"/>
      <c r="H2307" s="462" t="s">
        <v>1675</v>
      </c>
      <c r="I2307" s="463"/>
      <c r="J2307" s="464"/>
      <c r="K2307" s="462" t="s">
        <v>1703</v>
      </c>
      <c r="L2307" s="463"/>
      <c r="M2307" s="469"/>
    </row>
    <row r="2308" spans="2:13">
      <c r="B2308" s="82" t="s">
        <v>1676</v>
      </c>
      <c r="C2308" s="264" t="s">
        <v>1677</v>
      </c>
      <c r="D2308" s="265" t="s">
        <v>1678</v>
      </c>
      <c r="E2308" s="263" t="s">
        <v>1676</v>
      </c>
      <c r="F2308" s="264" t="s">
        <v>1677</v>
      </c>
      <c r="G2308" s="265" t="s">
        <v>1678</v>
      </c>
      <c r="H2308" s="263" t="s">
        <v>1696</v>
      </c>
      <c r="I2308" s="264" t="s">
        <v>1733</v>
      </c>
      <c r="J2308" s="265" t="s">
        <v>1734</v>
      </c>
      <c r="K2308" s="263" t="s">
        <v>1704</v>
      </c>
      <c r="L2308" s="264"/>
      <c r="M2308" s="86" t="s">
        <v>1705</v>
      </c>
    </row>
    <row r="2309" spans="2:13">
      <c r="B2309" s="70" t="s">
        <v>1680</v>
      </c>
      <c r="C2309" s="95" t="s">
        <v>1146</v>
      </c>
      <c r="D2309" s="101">
        <v>102</v>
      </c>
      <c r="E2309" s="261" t="s">
        <v>1680</v>
      </c>
      <c r="F2309" s="103" t="s">
        <v>946</v>
      </c>
      <c r="G2309" s="101">
        <v>68</v>
      </c>
      <c r="H2309" s="261" t="s">
        <v>1697</v>
      </c>
      <c r="I2309" s="95">
        <v>0</v>
      </c>
      <c r="J2309" s="101">
        <v>0</v>
      </c>
      <c r="K2309" s="261" t="s">
        <v>1706</v>
      </c>
      <c r="L2309" s="262"/>
      <c r="M2309" s="116">
        <v>0</v>
      </c>
    </row>
    <row r="2310" spans="2:13">
      <c r="B2310" s="70" t="s">
        <v>1681</v>
      </c>
      <c r="C2310" s="95" t="s">
        <v>1724</v>
      </c>
      <c r="D2310" s="101">
        <v>0</v>
      </c>
      <c r="E2310" s="261" t="s">
        <v>1681</v>
      </c>
      <c r="F2310" s="95" t="s">
        <v>1724</v>
      </c>
      <c r="G2310" s="101">
        <v>0</v>
      </c>
      <c r="H2310" s="261" t="s">
        <v>1698</v>
      </c>
      <c r="I2310" s="95">
        <v>90</v>
      </c>
      <c r="J2310" s="101">
        <v>10</v>
      </c>
      <c r="K2310" s="261" t="s">
        <v>1737</v>
      </c>
      <c r="L2310" s="262"/>
      <c r="M2310" s="116">
        <v>0</v>
      </c>
    </row>
    <row r="2311" spans="2:13">
      <c r="B2311" s="70" t="s">
        <v>1682</v>
      </c>
      <c r="C2311" s="95" t="s">
        <v>1724</v>
      </c>
      <c r="D2311" s="101">
        <v>0</v>
      </c>
      <c r="E2311" s="261" t="s">
        <v>1682</v>
      </c>
      <c r="F2311" s="95" t="s">
        <v>1724</v>
      </c>
      <c r="G2311" s="101">
        <v>0</v>
      </c>
      <c r="H2311" s="261" t="s">
        <v>1699</v>
      </c>
      <c r="I2311" s="95">
        <v>0</v>
      </c>
      <c r="J2311" s="101">
        <v>50</v>
      </c>
      <c r="K2311" s="76" t="s">
        <v>1708</v>
      </c>
      <c r="L2311" s="77"/>
      <c r="M2311" s="110">
        <v>0</v>
      </c>
    </row>
    <row r="2312" spans="2:13">
      <c r="B2312" s="70" t="s">
        <v>1683</v>
      </c>
      <c r="C2312" s="118" t="s">
        <v>1789</v>
      </c>
      <c r="D2312" s="101">
        <v>75</v>
      </c>
      <c r="E2312" s="261" t="s">
        <v>1683</v>
      </c>
      <c r="F2312" s="95" t="s">
        <v>1724</v>
      </c>
      <c r="G2312" s="101">
        <v>0</v>
      </c>
      <c r="H2312" s="261" t="s">
        <v>1700</v>
      </c>
      <c r="I2312" s="95">
        <v>0</v>
      </c>
      <c r="J2312" s="101">
        <v>10</v>
      </c>
      <c r="K2312" s="462" t="s">
        <v>1709</v>
      </c>
      <c r="L2312" s="463"/>
      <c r="M2312" s="469"/>
    </row>
    <row r="2313" spans="2:13">
      <c r="B2313" s="70" t="s">
        <v>1684</v>
      </c>
      <c r="C2313" s="95" t="s">
        <v>1724</v>
      </c>
      <c r="D2313" s="101">
        <v>0</v>
      </c>
      <c r="E2313" s="261" t="s">
        <v>1684</v>
      </c>
      <c r="F2313" s="95" t="s">
        <v>891</v>
      </c>
      <c r="G2313" s="101">
        <v>80</v>
      </c>
      <c r="H2313" s="262" t="s">
        <v>1726</v>
      </c>
      <c r="I2313" s="95">
        <v>0</v>
      </c>
      <c r="J2313" s="101">
        <v>0</v>
      </c>
      <c r="K2313" s="470" t="s">
        <v>1710</v>
      </c>
      <c r="L2313" s="471"/>
      <c r="M2313" s="116">
        <v>0</v>
      </c>
    </row>
    <row r="2314" spans="2:13">
      <c r="B2314" s="70" t="s">
        <v>1685</v>
      </c>
      <c r="C2314" s="95" t="s">
        <v>955</v>
      </c>
      <c r="D2314" s="101">
        <v>75</v>
      </c>
      <c r="E2314" s="261" t="s">
        <v>1685</v>
      </c>
      <c r="F2314" s="95" t="s">
        <v>958</v>
      </c>
      <c r="G2314" s="101">
        <v>52</v>
      </c>
      <c r="H2314" s="261" t="s">
        <v>1701</v>
      </c>
      <c r="I2314" s="95">
        <v>0</v>
      </c>
      <c r="J2314" s="101">
        <v>10</v>
      </c>
      <c r="K2314" s="470" t="s">
        <v>1711</v>
      </c>
      <c r="L2314" s="471"/>
      <c r="M2314" s="116">
        <v>0</v>
      </c>
    </row>
    <row r="2315" spans="2:13">
      <c r="B2315" s="70" t="s">
        <v>1686</v>
      </c>
      <c r="C2315" s="105" t="s">
        <v>915</v>
      </c>
      <c r="D2315" s="101">
        <v>90</v>
      </c>
      <c r="E2315" s="261" t="s">
        <v>1686</v>
      </c>
      <c r="F2315" s="95" t="s">
        <v>1724</v>
      </c>
      <c r="G2315" s="101">
        <v>0</v>
      </c>
      <c r="H2315" s="261" t="s">
        <v>1687</v>
      </c>
      <c r="I2315" s="95">
        <v>85</v>
      </c>
      <c r="J2315" s="101">
        <v>30</v>
      </c>
      <c r="K2315" s="470" t="s">
        <v>1712</v>
      </c>
      <c r="L2315" s="471"/>
      <c r="M2315" s="116">
        <v>100</v>
      </c>
    </row>
    <row r="2316" spans="2:13">
      <c r="B2316" s="70" t="s">
        <v>1687</v>
      </c>
      <c r="C2316" s="95" t="s">
        <v>1724</v>
      </c>
      <c r="D2316" s="101">
        <v>0</v>
      </c>
      <c r="E2316" s="261" t="s">
        <v>1687</v>
      </c>
      <c r="F2316" s="105" t="s">
        <v>1218</v>
      </c>
      <c r="G2316" s="101">
        <v>90</v>
      </c>
      <c r="H2316" s="261" t="s">
        <v>1702</v>
      </c>
      <c r="I2316" s="109">
        <v>0</v>
      </c>
      <c r="J2316" s="115">
        <v>0</v>
      </c>
      <c r="K2316" s="96"/>
      <c r="L2316" s="109"/>
      <c r="M2316" s="110"/>
    </row>
    <row r="2317" spans="2:13">
      <c r="B2317" s="70" t="s">
        <v>1688</v>
      </c>
      <c r="C2317" s="103" t="s">
        <v>813</v>
      </c>
      <c r="D2317" s="101">
        <v>100</v>
      </c>
      <c r="E2317" s="261" t="s">
        <v>1688</v>
      </c>
      <c r="F2317" s="95" t="s">
        <v>1724</v>
      </c>
      <c r="G2317" s="101">
        <v>0</v>
      </c>
      <c r="H2317" s="472" t="s">
        <v>1714</v>
      </c>
      <c r="I2317" s="473"/>
      <c r="J2317" s="90" t="s">
        <v>1713</v>
      </c>
      <c r="K2317" s="106">
        <v>50</v>
      </c>
      <c r="L2317" s="91" t="s">
        <v>1707</v>
      </c>
      <c r="M2317" s="107">
        <v>245</v>
      </c>
    </row>
    <row r="2318" spans="2:13">
      <c r="B2318" s="70" t="s">
        <v>1689</v>
      </c>
      <c r="C2318" s="95" t="s">
        <v>629</v>
      </c>
      <c r="D2318" s="101">
        <v>60</v>
      </c>
      <c r="E2318" s="261" t="s">
        <v>1689</v>
      </c>
      <c r="F2318" s="95" t="s">
        <v>1724</v>
      </c>
      <c r="G2318" s="101">
        <v>0</v>
      </c>
      <c r="H2318" s="262"/>
      <c r="I2318" s="262"/>
      <c r="J2318" s="262"/>
      <c r="K2318" s="262"/>
      <c r="L2318" s="262"/>
      <c r="M2318" s="74"/>
    </row>
    <row r="2319" spans="2:13">
      <c r="B2319" s="70" t="s">
        <v>1690</v>
      </c>
      <c r="C2319" s="95" t="s">
        <v>1725</v>
      </c>
      <c r="D2319" s="101" t="s">
        <v>1725</v>
      </c>
      <c r="E2319" s="261" t="s">
        <v>1690</v>
      </c>
      <c r="F2319" s="95" t="s">
        <v>1725</v>
      </c>
      <c r="G2319" s="101" t="s">
        <v>1725</v>
      </c>
      <c r="H2319" s="262"/>
      <c r="I2319" s="262"/>
      <c r="J2319" s="262"/>
      <c r="K2319" s="262"/>
      <c r="L2319" s="262"/>
      <c r="M2319" s="74"/>
    </row>
    <row r="2320" spans="2:13">
      <c r="B2320" s="70" t="s">
        <v>1691</v>
      </c>
      <c r="C2320" s="103" t="s">
        <v>1840</v>
      </c>
      <c r="D2320" s="101">
        <v>51</v>
      </c>
      <c r="E2320" s="261" t="s">
        <v>1691</v>
      </c>
      <c r="F2320" s="105" t="s">
        <v>1197</v>
      </c>
      <c r="G2320" s="101">
        <v>75</v>
      </c>
      <c r="H2320" s="262"/>
      <c r="I2320" s="262"/>
      <c r="J2320" s="262"/>
      <c r="K2320" s="262"/>
      <c r="L2320" s="262"/>
      <c r="M2320" s="74"/>
    </row>
    <row r="2321" spans="2:13">
      <c r="B2321" s="70" t="s">
        <v>1692</v>
      </c>
      <c r="C2321" s="95" t="s">
        <v>1156</v>
      </c>
      <c r="D2321" s="101">
        <v>68</v>
      </c>
      <c r="E2321" s="261" t="s">
        <v>1692</v>
      </c>
      <c r="F2321" s="95" t="s">
        <v>1724</v>
      </c>
      <c r="G2321" s="101">
        <v>0</v>
      </c>
      <c r="H2321" s="262"/>
      <c r="I2321" s="262"/>
      <c r="J2321" s="262"/>
      <c r="K2321" s="262"/>
      <c r="L2321" s="262"/>
      <c r="M2321" s="74"/>
    </row>
    <row r="2322" spans="2:13">
      <c r="B2322" s="70" t="s">
        <v>1693</v>
      </c>
      <c r="C2322" s="95" t="s">
        <v>1724</v>
      </c>
      <c r="D2322" s="101">
        <v>0</v>
      </c>
      <c r="E2322" s="261" t="s">
        <v>1693</v>
      </c>
      <c r="F2322" s="105" t="s">
        <v>1187</v>
      </c>
      <c r="G2322" s="101">
        <v>80</v>
      </c>
      <c r="H2322" s="95"/>
      <c r="I2322" s="262" t="s">
        <v>1805</v>
      </c>
      <c r="J2322" s="94"/>
      <c r="K2322" s="262"/>
      <c r="L2322" s="94" t="s">
        <v>1720</v>
      </c>
      <c r="M2322" s="74"/>
    </row>
    <row r="2323" spans="2:13">
      <c r="B2323" s="70" t="s">
        <v>1694</v>
      </c>
      <c r="C2323" s="95" t="s">
        <v>1724</v>
      </c>
      <c r="D2323" s="101">
        <v>0</v>
      </c>
      <c r="E2323" s="261" t="s">
        <v>1694</v>
      </c>
      <c r="F2323" s="95" t="s">
        <v>1724</v>
      </c>
      <c r="G2323" s="101">
        <v>0</v>
      </c>
      <c r="H2323" s="262"/>
      <c r="I2323" s="262"/>
      <c r="J2323" s="262"/>
      <c r="K2323" s="262"/>
      <c r="L2323" s="262"/>
      <c r="M2323" s="74"/>
    </row>
    <row r="2324" spans="2:13">
      <c r="B2324" s="70" t="s">
        <v>1679</v>
      </c>
      <c r="C2324" s="95" t="s">
        <v>1124</v>
      </c>
      <c r="D2324" s="101">
        <v>40</v>
      </c>
      <c r="E2324" s="261" t="s">
        <v>1679</v>
      </c>
      <c r="F2324" s="95" t="s">
        <v>1724</v>
      </c>
      <c r="G2324" s="101">
        <v>0</v>
      </c>
      <c r="H2324" s="262"/>
      <c r="I2324" s="262"/>
      <c r="J2324" s="262"/>
      <c r="K2324" s="262"/>
      <c r="L2324" s="262"/>
      <c r="M2324" s="74"/>
    </row>
    <row r="2325" spans="2:13">
      <c r="B2325" s="70" t="s">
        <v>1695</v>
      </c>
      <c r="C2325" s="95" t="s">
        <v>1725</v>
      </c>
      <c r="D2325" s="101" t="s">
        <v>1725</v>
      </c>
      <c r="E2325" s="261" t="s">
        <v>1695</v>
      </c>
      <c r="F2325" s="95" t="s">
        <v>1725</v>
      </c>
      <c r="G2325" s="101" t="s">
        <v>1725</v>
      </c>
      <c r="H2325" s="262"/>
      <c r="I2325" s="262"/>
      <c r="J2325" s="262"/>
      <c r="K2325" s="262"/>
      <c r="L2325" s="262"/>
      <c r="M2325" s="74"/>
    </row>
    <row r="2326" spans="2:13" ht="15.75" thickBot="1">
      <c r="B2326" s="111" t="s">
        <v>1731</v>
      </c>
      <c r="C2326" s="102"/>
      <c r="D2326" s="117">
        <v>73</v>
      </c>
      <c r="E2326" s="112" t="s">
        <v>1732</v>
      </c>
      <c r="F2326" s="102"/>
      <c r="G2326" s="117">
        <v>74</v>
      </c>
      <c r="H2326" s="92"/>
      <c r="I2326" s="92"/>
      <c r="J2326" s="92"/>
      <c r="K2326" s="92"/>
      <c r="L2326" s="92"/>
      <c r="M2326" s="93"/>
    </row>
    <row r="2327" spans="2:13" ht="15.75" thickTop="1">
      <c r="B2327" s="165"/>
      <c r="C2327" s="166"/>
      <c r="D2327" s="166"/>
      <c r="E2327" s="165"/>
      <c r="F2327" s="166"/>
      <c r="G2327" s="166"/>
      <c r="H2327" s="165"/>
      <c r="I2327" s="165"/>
      <c r="J2327" s="165"/>
      <c r="K2327" s="165"/>
      <c r="L2327" s="165"/>
      <c r="M2327" s="165"/>
    </row>
    <row r="2328" spans="2:13">
      <c r="B2328" s="165"/>
      <c r="C2328" s="166"/>
      <c r="D2328" s="166"/>
      <c r="E2328" s="165"/>
      <c r="F2328" s="166"/>
      <c r="G2328" s="166"/>
      <c r="H2328" s="165"/>
      <c r="I2328" s="165"/>
      <c r="J2328" s="165"/>
      <c r="K2328" s="165"/>
      <c r="L2328" s="165"/>
      <c r="M2328" s="165"/>
    </row>
    <row r="2329" spans="2:13" ht="15.75" thickBot="1">
      <c r="B2329" s="165"/>
      <c r="C2329" s="166"/>
      <c r="D2329" s="166"/>
      <c r="E2329" s="165"/>
      <c r="F2329" s="166"/>
      <c r="G2329" s="166"/>
      <c r="H2329" s="165"/>
      <c r="I2329" s="165"/>
      <c r="J2329" s="165"/>
      <c r="K2329" s="165"/>
      <c r="L2329" s="165"/>
      <c r="M2329" s="165"/>
    </row>
    <row r="2330" spans="2:13" ht="16.5" thickTop="1" thickBot="1">
      <c r="B2330" s="457" t="s">
        <v>1904</v>
      </c>
      <c r="C2330" s="458"/>
      <c r="D2330" s="459" t="s">
        <v>1660</v>
      </c>
      <c r="E2330" s="460"/>
      <c r="F2330" s="460"/>
      <c r="G2330" s="460"/>
      <c r="H2330" s="460"/>
      <c r="I2330" s="461"/>
      <c r="J2330" s="199"/>
      <c r="K2330" s="68"/>
      <c r="L2330" s="68"/>
      <c r="M2330" s="69"/>
    </row>
    <row r="2331" spans="2:13" ht="15.75" thickTop="1">
      <c r="B2331" s="75" t="s">
        <v>1669</v>
      </c>
      <c r="C2331" s="378">
        <v>12</v>
      </c>
      <c r="D2331" s="377" t="s">
        <v>1654</v>
      </c>
      <c r="E2331" s="378" t="s">
        <v>1655</v>
      </c>
      <c r="F2331" s="378" t="s">
        <v>1656</v>
      </c>
      <c r="G2331" s="378" t="s">
        <v>1658</v>
      </c>
      <c r="H2331" s="378" t="s">
        <v>1657</v>
      </c>
      <c r="I2331" s="379" t="s">
        <v>1659</v>
      </c>
      <c r="J2331" s="200"/>
      <c r="K2331" s="376"/>
      <c r="L2331" s="376"/>
      <c r="M2331" s="74"/>
    </row>
    <row r="2332" spans="2:13">
      <c r="B2332" s="75" t="s">
        <v>1762</v>
      </c>
      <c r="C2332" s="95" t="s">
        <v>1767</v>
      </c>
      <c r="D2332" s="96">
        <v>95</v>
      </c>
      <c r="E2332" s="97">
        <v>60</v>
      </c>
      <c r="F2332" s="97">
        <v>79</v>
      </c>
      <c r="G2332" s="97">
        <v>100</v>
      </c>
      <c r="H2332" s="97">
        <v>125</v>
      </c>
      <c r="I2332" s="98">
        <v>81</v>
      </c>
      <c r="J2332" s="200"/>
      <c r="K2332" s="376"/>
      <c r="L2332" s="376"/>
      <c r="M2332" s="74"/>
    </row>
    <row r="2333" spans="2:13">
      <c r="B2333" s="75" t="s">
        <v>1667</v>
      </c>
      <c r="C2333" s="95" t="s">
        <v>16</v>
      </c>
      <c r="D2333" s="462" t="s">
        <v>1671</v>
      </c>
      <c r="E2333" s="463"/>
      <c r="F2333" s="463"/>
      <c r="G2333" s="463"/>
      <c r="H2333" s="463"/>
      <c r="I2333" s="464"/>
      <c r="J2333" s="200"/>
      <c r="K2333" s="376"/>
      <c r="L2333" s="376"/>
      <c r="M2333" s="74"/>
    </row>
    <row r="2334" spans="2:13">
      <c r="B2334" s="75" t="s">
        <v>1668</v>
      </c>
      <c r="C2334" s="95" t="s">
        <v>1725</v>
      </c>
      <c r="D2334" s="465" t="s">
        <v>1663</v>
      </c>
      <c r="E2334" s="466"/>
      <c r="F2334" s="466"/>
      <c r="G2334" s="466" t="s">
        <v>1664</v>
      </c>
      <c r="H2334" s="466"/>
      <c r="I2334" s="467"/>
      <c r="J2334" s="200"/>
      <c r="K2334" s="376"/>
      <c r="L2334" s="376"/>
      <c r="M2334" s="74"/>
    </row>
    <row r="2335" spans="2:13">
      <c r="B2335" s="75" t="s">
        <v>1672</v>
      </c>
      <c r="C2335" s="118" t="s">
        <v>1513</v>
      </c>
      <c r="D2335" s="72" t="s">
        <v>1665</v>
      </c>
      <c r="E2335" s="376" t="s">
        <v>646</v>
      </c>
      <c r="F2335" s="376"/>
      <c r="G2335" s="73" t="s">
        <v>1665</v>
      </c>
      <c r="H2335" s="376" t="s">
        <v>1725</v>
      </c>
      <c r="I2335" s="79"/>
      <c r="J2335" s="200"/>
      <c r="K2335" s="376"/>
      <c r="L2335" s="376"/>
      <c r="M2335" s="74"/>
    </row>
    <row r="2336" spans="2:13">
      <c r="B2336" s="75" t="s">
        <v>1661</v>
      </c>
      <c r="C2336" s="149">
        <v>386.4</v>
      </c>
      <c r="D2336" s="80" t="s">
        <v>1666</v>
      </c>
      <c r="E2336" s="99">
        <v>81</v>
      </c>
      <c r="F2336" s="77"/>
      <c r="G2336" s="81" t="s">
        <v>1666</v>
      </c>
      <c r="H2336" s="99" t="s">
        <v>1725</v>
      </c>
      <c r="I2336" s="78"/>
      <c r="J2336" s="200"/>
      <c r="K2336" s="376"/>
      <c r="L2336" s="376"/>
      <c r="M2336" s="74"/>
    </row>
    <row r="2337" spans="2:13">
      <c r="B2337" s="75" t="s">
        <v>1662</v>
      </c>
      <c r="C2337" s="95">
        <v>408.26</v>
      </c>
      <c r="D2337" s="462" t="s">
        <v>1670</v>
      </c>
      <c r="E2337" s="463"/>
      <c r="F2337" s="463"/>
      <c r="G2337" s="463"/>
      <c r="H2337" s="463"/>
      <c r="I2337" s="464"/>
      <c r="J2337" s="200"/>
      <c r="K2337" s="376"/>
      <c r="L2337" s="376"/>
      <c r="M2337" s="74"/>
    </row>
    <row r="2338" spans="2:13">
      <c r="B2338" s="75" t="s">
        <v>1730</v>
      </c>
      <c r="C2338" s="95">
        <v>370.74</v>
      </c>
      <c r="D2338" s="465" t="s">
        <v>1663</v>
      </c>
      <c r="E2338" s="466"/>
      <c r="F2338" s="466"/>
      <c r="G2338" s="466" t="s">
        <v>1664</v>
      </c>
      <c r="H2338" s="466"/>
      <c r="I2338" s="467"/>
      <c r="J2338" s="200"/>
      <c r="K2338" s="376"/>
      <c r="L2338" s="376"/>
      <c r="M2338" s="74"/>
    </row>
    <row r="2339" spans="2:13">
      <c r="B2339" s="75" t="s">
        <v>1715</v>
      </c>
      <c r="C2339" s="95">
        <v>1.46</v>
      </c>
      <c r="D2339" s="72" t="s">
        <v>1665</v>
      </c>
      <c r="E2339" s="376" t="s">
        <v>1273</v>
      </c>
      <c r="F2339" s="376"/>
      <c r="G2339" s="73" t="s">
        <v>1665</v>
      </c>
      <c r="H2339" s="376" t="s">
        <v>1725</v>
      </c>
      <c r="I2339" s="79"/>
      <c r="J2339" s="200"/>
      <c r="K2339" s="376"/>
      <c r="L2339" s="376"/>
      <c r="M2339" s="74"/>
    </row>
    <row r="2340" spans="2:13">
      <c r="B2340" s="75" t="s">
        <v>1716</v>
      </c>
      <c r="C2340" s="95">
        <v>1.25</v>
      </c>
      <c r="D2340" s="72" t="s">
        <v>1666</v>
      </c>
      <c r="E2340" s="99">
        <v>95</v>
      </c>
      <c r="F2340" s="77"/>
      <c r="G2340" s="81" t="s">
        <v>1666</v>
      </c>
      <c r="H2340" s="100" t="s">
        <v>1725</v>
      </c>
      <c r="I2340" s="79"/>
      <c r="J2340" s="200"/>
      <c r="K2340" s="376"/>
      <c r="L2340" s="376"/>
      <c r="M2340" s="74"/>
    </row>
    <row r="2341" spans="2:13">
      <c r="B2341" s="468" t="s">
        <v>1673</v>
      </c>
      <c r="C2341" s="463"/>
      <c r="D2341" s="464"/>
      <c r="E2341" s="462" t="s">
        <v>1674</v>
      </c>
      <c r="F2341" s="463"/>
      <c r="G2341" s="464"/>
      <c r="H2341" s="462" t="s">
        <v>1675</v>
      </c>
      <c r="I2341" s="463"/>
      <c r="J2341" s="464"/>
      <c r="K2341" s="462" t="s">
        <v>1703</v>
      </c>
      <c r="L2341" s="463"/>
      <c r="M2341" s="469"/>
    </row>
    <row r="2342" spans="2:13">
      <c r="B2342" s="82" t="s">
        <v>1676</v>
      </c>
      <c r="C2342" s="378" t="s">
        <v>1677</v>
      </c>
      <c r="D2342" s="379" t="s">
        <v>1678</v>
      </c>
      <c r="E2342" s="377" t="s">
        <v>1676</v>
      </c>
      <c r="F2342" s="378" t="s">
        <v>1677</v>
      </c>
      <c r="G2342" s="379" t="s">
        <v>1678</v>
      </c>
      <c r="H2342" s="377" t="s">
        <v>1696</v>
      </c>
      <c r="I2342" s="378" t="s">
        <v>1733</v>
      </c>
      <c r="J2342" s="379" t="s">
        <v>1734</v>
      </c>
      <c r="K2342" s="377" t="s">
        <v>1704</v>
      </c>
      <c r="L2342" s="378"/>
      <c r="M2342" s="86" t="s">
        <v>1705</v>
      </c>
    </row>
    <row r="2343" spans="2:13">
      <c r="B2343" s="70" t="s">
        <v>1680</v>
      </c>
      <c r="C2343" s="95" t="s">
        <v>1146</v>
      </c>
      <c r="D2343" s="101">
        <v>102</v>
      </c>
      <c r="E2343" s="375" t="s">
        <v>1680</v>
      </c>
      <c r="F2343" s="103" t="s">
        <v>946</v>
      </c>
      <c r="G2343" s="101">
        <v>68</v>
      </c>
      <c r="H2343" s="375" t="s">
        <v>1697</v>
      </c>
      <c r="I2343" s="95">
        <v>0</v>
      </c>
      <c r="J2343" s="101">
        <v>0</v>
      </c>
      <c r="K2343" s="375" t="s">
        <v>1706</v>
      </c>
      <c r="L2343" s="376"/>
      <c r="M2343" s="116">
        <v>0</v>
      </c>
    </row>
    <row r="2344" spans="2:13">
      <c r="B2344" s="70" t="s">
        <v>1681</v>
      </c>
      <c r="C2344" s="95" t="s">
        <v>1724</v>
      </c>
      <c r="D2344" s="101">
        <v>0</v>
      </c>
      <c r="E2344" s="375" t="s">
        <v>1681</v>
      </c>
      <c r="F2344" s="95" t="s">
        <v>1724</v>
      </c>
      <c r="G2344" s="101">
        <v>0</v>
      </c>
      <c r="H2344" s="375" t="s">
        <v>1698</v>
      </c>
      <c r="I2344" s="95">
        <v>100</v>
      </c>
      <c r="J2344" s="101">
        <v>0</v>
      </c>
      <c r="K2344" s="375" t="s">
        <v>1737</v>
      </c>
      <c r="L2344" s="376"/>
      <c r="M2344" s="116">
        <v>56</v>
      </c>
    </row>
    <row r="2345" spans="2:13">
      <c r="B2345" s="70" t="s">
        <v>1682</v>
      </c>
      <c r="C2345" s="95" t="s">
        <v>1725</v>
      </c>
      <c r="D2345" s="101" t="s">
        <v>1725</v>
      </c>
      <c r="E2345" s="375" t="s">
        <v>1682</v>
      </c>
      <c r="F2345" s="95" t="s">
        <v>1725</v>
      </c>
      <c r="G2345" s="101" t="s">
        <v>1725</v>
      </c>
      <c r="H2345" s="375" t="s">
        <v>1699</v>
      </c>
      <c r="I2345" s="95">
        <v>0</v>
      </c>
      <c r="J2345" s="101">
        <v>30</v>
      </c>
      <c r="K2345" s="76" t="s">
        <v>1708</v>
      </c>
      <c r="L2345" s="77"/>
      <c r="M2345" s="110">
        <v>30</v>
      </c>
    </row>
    <row r="2346" spans="2:13">
      <c r="B2346" s="70" t="s">
        <v>1683</v>
      </c>
      <c r="C2346" s="95" t="s">
        <v>1724</v>
      </c>
      <c r="D2346" s="101">
        <v>0</v>
      </c>
      <c r="E2346" s="375" t="s">
        <v>1683</v>
      </c>
      <c r="F2346" s="95" t="s">
        <v>1724</v>
      </c>
      <c r="G2346" s="101">
        <v>0</v>
      </c>
      <c r="H2346" s="375" t="s">
        <v>1700</v>
      </c>
      <c r="I2346" s="95">
        <v>0</v>
      </c>
      <c r="J2346" s="101">
        <v>10</v>
      </c>
      <c r="K2346" s="462" t="s">
        <v>1709</v>
      </c>
      <c r="L2346" s="463"/>
      <c r="M2346" s="469"/>
    </row>
    <row r="2347" spans="2:13">
      <c r="B2347" s="70" t="s">
        <v>1684</v>
      </c>
      <c r="C2347" s="95" t="s">
        <v>1724</v>
      </c>
      <c r="D2347" s="101">
        <v>0</v>
      </c>
      <c r="E2347" s="375" t="s">
        <v>1684</v>
      </c>
      <c r="F2347" s="95" t="s">
        <v>1724</v>
      </c>
      <c r="G2347" s="101">
        <v>0</v>
      </c>
      <c r="H2347" s="376" t="s">
        <v>1726</v>
      </c>
      <c r="I2347" s="95">
        <v>50</v>
      </c>
      <c r="J2347" s="101">
        <v>0</v>
      </c>
      <c r="K2347" s="470" t="s">
        <v>1710</v>
      </c>
      <c r="L2347" s="471"/>
      <c r="M2347" s="116">
        <v>0</v>
      </c>
    </row>
    <row r="2348" spans="2:13">
      <c r="B2348" s="70" t="s">
        <v>1685</v>
      </c>
      <c r="C2348" s="95" t="s">
        <v>665</v>
      </c>
      <c r="D2348" s="101">
        <v>90</v>
      </c>
      <c r="E2348" s="375" t="s">
        <v>1685</v>
      </c>
      <c r="F2348" s="95" t="s">
        <v>952</v>
      </c>
      <c r="G2348" s="101">
        <v>95</v>
      </c>
      <c r="H2348" s="375" t="s">
        <v>1701</v>
      </c>
      <c r="I2348" s="95">
        <v>0</v>
      </c>
      <c r="J2348" s="101">
        <v>0</v>
      </c>
      <c r="K2348" s="470" t="s">
        <v>1711</v>
      </c>
      <c r="L2348" s="471"/>
      <c r="M2348" s="116">
        <v>0</v>
      </c>
    </row>
    <row r="2349" spans="2:13">
      <c r="B2349" s="70" t="s">
        <v>1686</v>
      </c>
      <c r="C2349" s="95" t="s">
        <v>1724</v>
      </c>
      <c r="D2349" s="101">
        <v>0</v>
      </c>
      <c r="E2349" s="375" t="s">
        <v>1686</v>
      </c>
      <c r="F2349" s="95" t="s">
        <v>1724</v>
      </c>
      <c r="G2349" s="101">
        <v>0</v>
      </c>
      <c r="H2349" s="375" t="s">
        <v>1687</v>
      </c>
      <c r="I2349" s="95">
        <v>85</v>
      </c>
      <c r="J2349" s="101">
        <v>0</v>
      </c>
      <c r="K2349" s="470" t="s">
        <v>1712</v>
      </c>
      <c r="L2349" s="471"/>
      <c r="M2349" s="116">
        <v>0</v>
      </c>
    </row>
    <row r="2350" spans="2:13">
      <c r="B2350" s="70" t="s">
        <v>1687</v>
      </c>
      <c r="C2350" s="95" t="s">
        <v>1724</v>
      </c>
      <c r="D2350" s="101">
        <v>0</v>
      </c>
      <c r="E2350" s="375" t="s">
        <v>1687</v>
      </c>
      <c r="F2350" s="95" t="s">
        <v>1724</v>
      </c>
      <c r="G2350" s="101">
        <v>0</v>
      </c>
      <c r="H2350" s="375" t="s">
        <v>1702</v>
      </c>
      <c r="I2350" s="109">
        <v>70</v>
      </c>
      <c r="J2350" s="115">
        <v>0</v>
      </c>
      <c r="K2350" s="96"/>
      <c r="L2350" s="109"/>
      <c r="M2350" s="110"/>
    </row>
    <row r="2351" spans="2:13">
      <c r="B2351" s="70" t="s">
        <v>1688</v>
      </c>
      <c r="C2351" s="95" t="s">
        <v>1724</v>
      </c>
      <c r="D2351" s="101">
        <v>0</v>
      </c>
      <c r="E2351" s="375" t="s">
        <v>1688</v>
      </c>
      <c r="F2351" s="95" t="s">
        <v>1724</v>
      </c>
      <c r="G2351" s="101">
        <v>0</v>
      </c>
      <c r="H2351" s="472" t="s">
        <v>1714</v>
      </c>
      <c r="I2351" s="473"/>
      <c r="J2351" s="90" t="s">
        <v>1713</v>
      </c>
      <c r="K2351" s="106">
        <v>0</v>
      </c>
      <c r="L2351" s="91" t="s">
        <v>1707</v>
      </c>
      <c r="M2351" s="107">
        <v>195</v>
      </c>
    </row>
    <row r="2352" spans="2:13">
      <c r="B2352" s="70" t="s">
        <v>1689</v>
      </c>
      <c r="C2352" s="95" t="s">
        <v>1724</v>
      </c>
      <c r="D2352" s="101">
        <v>0</v>
      </c>
      <c r="E2352" s="375" t="s">
        <v>1689</v>
      </c>
      <c r="F2352" s="95" t="s">
        <v>1724</v>
      </c>
      <c r="G2352" s="101">
        <v>0</v>
      </c>
      <c r="H2352" s="376"/>
      <c r="I2352" s="376"/>
      <c r="J2352" s="376"/>
      <c r="K2352" s="376"/>
      <c r="L2352" s="376"/>
      <c r="M2352" s="74"/>
    </row>
    <row r="2353" spans="2:13">
      <c r="B2353" s="70" t="s">
        <v>1690</v>
      </c>
      <c r="C2353" s="95" t="s">
        <v>1724</v>
      </c>
      <c r="D2353" s="101">
        <v>0</v>
      </c>
      <c r="E2353" s="375" t="s">
        <v>1690</v>
      </c>
      <c r="F2353" s="103" t="s">
        <v>1039</v>
      </c>
      <c r="G2353" s="101">
        <v>50</v>
      </c>
      <c r="H2353" s="376"/>
      <c r="I2353" s="376"/>
      <c r="J2353" s="376"/>
      <c r="K2353" s="376"/>
      <c r="L2353" s="376"/>
      <c r="M2353" s="74"/>
    </row>
    <row r="2354" spans="2:13">
      <c r="B2354" s="70" t="s">
        <v>1691</v>
      </c>
      <c r="C2354" s="95" t="s">
        <v>1724</v>
      </c>
      <c r="D2354" s="101">
        <v>0</v>
      </c>
      <c r="E2354" s="375" t="s">
        <v>1691</v>
      </c>
      <c r="F2354" s="95" t="s">
        <v>1724</v>
      </c>
      <c r="G2354" s="101">
        <v>0</v>
      </c>
      <c r="H2354" s="376"/>
      <c r="I2354" s="376"/>
      <c r="J2354" s="376"/>
      <c r="K2354" s="376"/>
      <c r="L2354" s="376"/>
      <c r="M2354" s="74"/>
    </row>
    <row r="2355" spans="2:13">
      <c r="B2355" s="70" t="s">
        <v>1692</v>
      </c>
      <c r="C2355" s="95" t="s">
        <v>1724</v>
      </c>
      <c r="D2355" s="101">
        <v>0</v>
      </c>
      <c r="E2355" s="375" t="s">
        <v>1692</v>
      </c>
      <c r="F2355" s="95" t="s">
        <v>1724</v>
      </c>
      <c r="G2355" s="101">
        <v>0</v>
      </c>
      <c r="H2355" s="376"/>
      <c r="I2355" s="376"/>
      <c r="J2355" s="376"/>
      <c r="K2355" s="376"/>
      <c r="L2355" s="376"/>
      <c r="M2355" s="74"/>
    </row>
    <row r="2356" spans="2:13">
      <c r="B2356" s="70" t="s">
        <v>1693</v>
      </c>
      <c r="C2356" s="95" t="s">
        <v>1724</v>
      </c>
      <c r="D2356" s="101">
        <v>0</v>
      </c>
      <c r="E2356" s="375" t="s">
        <v>1693</v>
      </c>
      <c r="F2356" s="95" t="s">
        <v>1724</v>
      </c>
      <c r="G2356" s="101">
        <v>0</v>
      </c>
      <c r="H2356" s="95" t="s">
        <v>1718</v>
      </c>
      <c r="I2356" s="376"/>
      <c r="J2356" s="94" t="s">
        <v>1719</v>
      </c>
      <c r="K2356" s="376"/>
      <c r="L2356" s="94" t="s">
        <v>1720</v>
      </c>
      <c r="M2356" s="74"/>
    </row>
    <row r="2357" spans="2:13">
      <c r="B2357" s="70" t="s">
        <v>1694</v>
      </c>
      <c r="C2357" s="95" t="s">
        <v>1724</v>
      </c>
      <c r="D2357" s="101">
        <v>0</v>
      </c>
      <c r="E2357" s="375" t="s">
        <v>1694</v>
      </c>
      <c r="F2357" s="105" t="s">
        <v>801</v>
      </c>
      <c r="G2357" s="101">
        <v>90</v>
      </c>
      <c r="H2357" s="376"/>
      <c r="I2357" s="376"/>
      <c r="J2357" s="376"/>
      <c r="K2357" s="376"/>
      <c r="L2357" s="376"/>
      <c r="M2357" s="74"/>
    </row>
    <row r="2358" spans="2:13">
      <c r="B2358" s="70" t="s">
        <v>1679</v>
      </c>
      <c r="C2358" s="95" t="s">
        <v>1724</v>
      </c>
      <c r="D2358" s="101">
        <v>0</v>
      </c>
      <c r="E2358" s="375" t="s">
        <v>1679</v>
      </c>
      <c r="F2358" s="95" t="s">
        <v>1724</v>
      </c>
      <c r="G2358" s="101">
        <v>0</v>
      </c>
      <c r="H2358" s="376"/>
      <c r="I2358" s="376"/>
      <c r="J2358" s="376"/>
      <c r="K2358" s="376"/>
      <c r="L2358" s="376"/>
      <c r="M2358" s="74"/>
    </row>
    <row r="2359" spans="2:13">
      <c r="B2359" s="70" t="s">
        <v>1695</v>
      </c>
      <c r="C2359" s="95" t="s">
        <v>965</v>
      </c>
      <c r="D2359" s="101">
        <v>80</v>
      </c>
      <c r="E2359" s="375" t="s">
        <v>1695</v>
      </c>
      <c r="F2359" s="95" t="s">
        <v>1724</v>
      </c>
      <c r="G2359" s="101">
        <v>0</v>
      </c>
      <c r="H2359" s="376"/>
      <c r="I2359" s="376"/>
      <c r="J2359" s="376"/>
      <c r="K2359" s="376"/>
      <c r="L2359" s="376"/>
      <c r="M2359" s="74"/>
    </row>
    <row r="2360" spans="2:13" ht="15.75" thickBot="1">
      <c r="B2360" s="111" t="s">
        <v>1731</v>
      </c>
      <c r="C2360" s="102"/>
      <c r="D2360" s="117">
        <v>91</v>
      </c>
      <c r="E2360" s="112" t="s">
        <v>1732</v>
      </c>
      <c r="F2360" s="102"/>
      <c r="G2360" s="117">
        <v>76</v>
      </c>
      <c r="H2360" s="92"/>
      <c r="I2360" s="92"/>
      <c r="J2360" s="92"/>
      <c r="K2360" s="92"/>
      <c r="L2360" s="92"/>
      <c r="M2360" s="93"/>
    </row>
    <row r="2361" spans="2:13" ht="15.75" thickTop="1">
      <c r="B2361" s="165"/>
      <c r="C2361" s="166"/>
      <c r="D2361" s="166"/>
      <c r="E2361" s="165"/>
      <c r="F2361" s="166"/>
      <c r="G2361" s="166"/>
      <c r="H2361" s="165"/>
      <c r="I2361" s="165"/>
      <c r="J2361" s="165"/>
      <c r="K2361" s="165"/>
      <c r="L2361" s="165"/>
      <c r="M2361" s="165"/>
    </row>
    <row r="2362" spans="2:13">
      <c r="B2362" s="165"/>
      <c r="C2362" s="166"/>
      <c r="D2362" s="166"/>
      <c r="E2362" s="165"/>
      <c r="F2362" s="166"/>
      <c r="G2362" s="166"/>
      <c r="H2362" s="165"/>
      <c r="I2362" s="165"/>
      <c r="J2362" s="165"/>
      <c r="K2362" s="165"/>
      <c r="L2362" s="165"/>
      <c r="M2362" s="165"/>
    </row>
    <row r="2363" spans="2:13" ht="15.75" thickBot="1">
      <c r="B2363" s="165"/>
      <c r="C2363" s="166"/>
      <c r="D2363" s="166"/>
      <c r="E2363" s="165"/>
      <c r="F2363" s="166"/>
      <c r="G2363" s="166"/>
      <c r="H2363" s="165"/>
      <c r="I2363" s="165"/>
      <c r="J2363" s="165"/>
      <c r="K2363" s="165"/>
      <c r="L2363" s="165"/>
      <c r="M2363" s="165"/>
    </row>
    <row r="2364" spans="2:13" ht="16.5" thickTop="1" thickBot="1">
      <c r="B2364" s="457" t="s">
        <v>1905</v>
      </c>
      <c r="C2364" s="458"/>
      <c r="D2364" s="459" t="s">
        <v>1660</v>
      </c>
      <c r="E2364" s="460"/>
      <c r="F2364" s="460"/>
      <c r="G2364" s="460"/>
      <c r="H2364" s="460"/>
      <c r="I2364" s="461"/>
      <c r="J2364" s="225"/>
      <c r="K2364" s="68"/>
      <c r="L2364" s="68"/>
      <c r="M2364" s="69"/>
    </row>
    <row r="2365" spans="2:13" ht="15.75" thickTop="1">
      <c r="B2365" s="75" t="s">
        <v>1669</v>
      </c>
      <c r="C2365" s="378">
        <v>12</v>
      </c>
      <c r="D2365" s="377" t="s">
        <v>1654</v>
      </c>
      <c r="E2365" s="378" t="s">
        <v>1655</v>
      </c>
      <c r="F2365" s="378" t="s">
        <v>1656</v>
      </c>
      <c r="G2365" s="378" t="s">
        <v>1658</v>
      </c>
      <c r="H2365" s="378" t="s">
        <v>1657</v>
      </c>
      <c r="I2365" s="379" t="s">
        <v>1659</v>
      </c>
      <c r="J2365" s="224"/>
      <c r="K2365" s="376"/>
      <c r="L2365" s="376"/>
      <c r="M2365" s="74"/>
    </row>
    <row r="2366" spans="2:13">
      <c r="B2366" s="75" t="s">
        <v>1762</v>
      </c>
      <c r="C2366" s="95" t="s">
        <v>1767</v>
      </c>
      <c r="D2366" s="96">
        <v>60</v>
      </c>
      <c r="E2366" s="97">
        <v>60</v>
      </c>
      <c r="F2366" s="97">
        <v>60</v>
      </c>
      <c r="G2366" s="97">
        <v>105</v>
      </c>
      <c r="H2366" s="97">
        <v>105</v>
      </c>
      <c r="I2366" s="98">
        <v>105</v>
      </c>
      <c r="J2366" s="224"/>
      <c r="K2366" s="376"/>
      <c r="L2366" s="376"/>
      <c r="M2366" s="74"/>
    </row>
    <row r="2367" spans="2:13">
      <c r="B2367" s="75" t="s">
        <v>1667</v>
      </c>
      <c r="C2367" s="95" t="s">
        <v>7</v>
      </c>
      <c r="D2367" s="462" t="s">
        <v>1671</v>
      </c>
      <c r="E2367" s="463"/>
      <c r="F2367" s="463"/>
      <c r="G2367" s="463"/>
      <c r="H2367" s="463"/>
      <c r="I2367" s="464"/>
      <c r="J2367" s="224"/>
      <c r="K2367" s="376"/>
      <c r="L2367" s="376"/>
      <c r="M2367" s="74"/>
    </row>
    <row r="2368" spans="2:13">
      <c r="B2368" s="75" t="s">
        <v>1668</v>
      </c>
      <c r="C2368" s="95" t="s">
        <v>1725</v>
      </c>
      <c r="D2368" s="465" t="s">
        <v>1663</v>
      </c>
      <c r="E2368" s="466"/>
      <c r="F2368" s="466"/>
      <c r="G2368" s="466" t="s">
        <v>1664</v>
      </c>
      <c r="H2368" s="466"/>
      <c r="I2368" s="467"/>
      <c r="J2368" s="224"/>
      <c r="K2368" s="376"/>
      <c r="L2368" s="376"/>
      <c r="M2368" s="74"/>
    </row>
    <row r="2369" spans="2:13">
      <c r="B2369" s="75" t="s">
        <v>1672</v>
      </c>
      <c r="C2369" s="95" t="s">
        <v>1499</v>
      </c>
      <c r="D2369" s="72" t="s">
        <v>1665</v>
      </c>
      <c r="E2369" s="376" t="s">
        <v>1193</v>
      </c>
      <c r="F2369" s="376"/>
      <c r="G2369" s="73" t="s">
        <v>1665</v>
      </c>
      <c r="H2369" s="376" t="s">
        <v>1725</v>
      </c>
      <c r="I2369" s="79"/>
      <c r="J2369" s="224"/>
      <c r="K2369" s="376"/>
      <c r="L2369" s="376"/>
      <c r="M2369" s="74"/>
    </row>
    <row r="2370" spans="2:13">
      <c r="B2370" s="75" t="s">
        <v>1661</v>
      </c>
      <c r="C2370" s="95">
        <v>398.03</v>
      </c>
      <c r="D2370" s="80" t="s">
        <v>1666</v>
      </c>
      <c r="E2370" s="99">
        <v>70</v>
      </c>
      <c r="F2370" s="77"/>
      <c r="G2370" s="81" t="s">
        <v>1666</v>
      </c>
      <c r="H2370" s="99" t="s">
        <v>1725</v>
      </c>
      <c r="I2370" s="78"/>
      <c r="J2370" s="224"/>
      <c r="K2370" s="376"/>
      <c r="L2370" s="376"/>
      <c r="M2370" s="74"/>
    </row>
    <row r="2371" spans="2:13">
      <c r="B2371" s="75" t="s">
        <v>1662</v>
      </c>
      <c r="C2371" s="95">
        <v>314.23</v>
      </c>
      <c r="D2371" s="462" t="s">
        <v>1670</v>
      </c>
      <c r="E2371" s="463"/>
      <c r="F2371" s="463"/>
      <c r="G2371" s="463"/>
      <c r="H2371" s="463"/>
      <c r="I2371" s="464"/>
      <c r="J2371" s="224"/>
      <c r="K2371" s="376"/>
      <c r="L2371" s="376"/>
      <c r="M2371" s="74"/>
    </row>
    <row r="2372" spans="2:13">
      <c r="B2372" s="75" t="s">
        <v>1730</v>
      </c>
      <c r="C2372" s="95">
        <v>497.64</v>
      </c>
      <c r="D2372" s="465" t="s">
        <v>1663</v>
      </c>
      <c r="E2372" s="466"/>
      <c r="F2372" s="466"/>
      <c r="G2372" s="466" t="s">
        <v>1664</v>
      </c>
      <c r="H2372" s="466"/>
      <c r="I2372" s="467"/>
      <c r="J2372" s="224"/>
      <c r="K2372" s="376"/>
      <c r="L2372" s="376"/>
      <c r="M2372" s="74"/>
    </row>
    <row r="2373" spans="2:13">
      <c r="B2373" s="75" t="s">
        <v>1715</v>
      </c>
      <c r="C2373" s="95">
        <v>0.92</v>
      </c>
      <c r="D2373" s="72" t="s">
        <v>1665</v>
      </c>
      <c r="E2373" s="376" t="s">
        <v>1187</v>
      </c>
      <c r="F2373" s="376"/>
      <c r="G2373" s="73" t="s">
        <v>1665</v>
      </c>
      <c r="H2373" s="376" t="s">
        <v>1725</v>
      </c>
      <c r="I2373" s="79"/>
      <c r="J2373" s="224"/>
      <c r="K2373" s="376"/>
      <c r="L2373" s="376"/>
      <c r="M2373" s="74"/>
    </row>
    <row r="2374" spans="2:13">
      <c r="B2374" s="75" t="s">
        <v>1716</v>
      </c>
      <c r="C2374" s="95">
        <v>1.62</v>
      </c>
      <c r="D2374" s="72" t="s">
        <v>1666</v>
      </c>
      <c r="E2374" s="99">
        <v>80</v>
      </c>
      <c r="F2374" s="77"/>
      <c r="G2374" s="81" t="s">
        <v>1666</v>
      </c>
      <c r="H2374" s="100" t="s">
        <v>1725</v>
      </c>
      <c r="I2374" s="79"/>
      <c r="J2374" s="224"/>
      <c r="K2374" s="376"/>
      <c r="L2374" s="376"/>
      <c r="M2374" s="74"/>
    </row>
    <row r="2375" spans="2:13">
      <c r="B2375" s="468" t="s">
        <v>1673</v>
      </c>
      <c r="C2375" s="463"/>
      <c r="D2375" s="464"/>
      <c r="E2375" s="462" t="s">
        <v>1674</v>
      </c>
      <c r="F2375" s="463"/>
      <c r="G2375" s="464"/>
      <c r="H2375" s="462" t="s">
        <v>1675</v>
      </c>
      <c r="I2375" s="463"/>
      <c r="J2375" s="464"/>
      <c r="K2375" s="462" t="s">
        <v>1703</v>
      </c>
      <c r="L2375" s="463"/>
      <c r="M2375" s="469"/>
    </row>
    <row r="2376" spans="2:13">
      <c r="B2376" s="82" t="s">
        <v>1676</v>
      </c>
      <c r="C2376" s="378" t="s">
        <v>1677</v>
      </c>
      <c r="D2376" s="379" t="s">
        <v>1678</v>
      </c>
      <c r="E2376" s="377" t="s">
        <v>1676</v>
      </c>
      <c r="F2376" s="378" t="s">
        <v>1677</v>
      </c>
      <c r="G2376" s="379" t="s">
        <v>1678</v>
      </c>
      <c r="H2376" s="377" t="s">
        <v>1696</v>
      </c>
      <c r="I2376" s="378" t="s">
        <v>1733</v>
      </c>
      <c r="J2376" s="379" t="s">
        <v>1734</v>
      </c>
      <c r="K2376" s="377" t="s">
        <v>1704</v>
      </c>
      <c r="L2376" s="378"/>
      <c r="M2376" s="86" t="s">
        <v>1705</v>
      </c>
    </row>
    <row r="2377" spans="2:13">
      <c r="B2377" s="70" t="s">
        <v>1680</v>
      </c>
      <c r="C2377" s="95" t="s">
        <v>1146</v>
      </c>
      <c r="D2377" s="101">
        <v>102</v>
      </c>
      <c r="E2377" s="375" t="s">
        <v>1680</v>
      </c>
      <c r="F2377" s="103" t="s">
        <v>946</v>
      </c>
      <c r="G2377" s="101">
        <v>68</v>
      </c>
      <c r="H2377" s="375" t="s">
        <v>1697</v>
      </c>
      <c r="I2377" s="95">
        <v>75</v>
      </c>
      <c r="J2377" s="101">
        <v>0</v>
      </c>
      <c r="K2377" s="375" t="s">
        <v>1706</v>
      </c>
      <c r="L2377" s="376"/>
      <c r="M2377" s="116">
        <v>25</v>
      </c>
    </row>
    <row r="2378" spans="2:13">
      <c r="B2378" s="70" t="s">
        <v>1681</v>
      </c>
      <c r="C2378" s="95" t="s">
        <v>1724</v>
      </c>
      <c r="D2378" s="101">
        <v>0</v>
      </c>
      <c r="E2378" s="375" t="s">
        <v>1681</v>
      </c>
      <c r="F2378" s="95" t="s">
        <v>1724</v>
      </c>
      <c r="G2378" s="101">
        <v>0</v>
      </c>
      <c r="H2378" s="375" t="s">
        <v>1698</v>
      </c>
      <c r="I2378" s="95">
        <v>100</v>
      </c>
      <c r="J2378" s="101">
        <v>0</v>
      </c>
      <c r="K2378" s="375" t="s">
        <v>1737</v>
      </c>
      <c r="L2378" s="376"/>
      <c r="M2378" s="116">
        <v>0</v>
      </c>
    </row>
    <row r="2379" spans="2:13">
      <c r="B2379" s="70" t="s">
        <v>1682</v>
      </c>
      <c r="C2379" s="95" t="s">
        <v>1724</v>
      </c>
      <c r="D2379" s="101">
        <v>0</v>
      </c>
      <c r="E2379" s="375" t="s">
        <v>1682</v>
      </c>
      <c r="F2379" s="95" t="s">
        <v>1724</v>
      </c>
      <c r="G2379" s="101">
        <v>0</v>
      </c>
      <c r="H2379" s="375" t="s">
        <v>1699</v>
      </c>
      <c r="I2379" s="95">
        <v>0</v>
      </c>
      <c r="J2379" s="101">
        <v>20</v>
      </c>
      <c r="K2379" s="76" t="s">
        <v>1708</v>
      </c>
      <c r="L2379" s="77"/>
      <c r="M2379" s="110">
        <v>50</v>
      </c>
    </row>
    <row r="2380" spans="2:13">
      <c r="B2380" s="70" t="s">
        <v>1683</v>
      </c>
      <c r="C2380" s="95" t="s">
        <v>1724</v>
      </c>
      <c r="D2380" s="101">
        <v>0</v>
      </c>
      <c r="E2380" s="375" t="s">
        <v>1683</v>
      </c>
      <c r="F2380" s="105" t="s">
        <v>1309</v>
      </c>
      <c r="G2380" s="101">
        <v>95</v>
      </c>
      <c r="H2380" s="375" t="s">
        <v>1700</v>
      </c>
      <c r="I2380" s="95">
        <v>0</v>
      </c>
      <c r="J2380" s="101">
        <v>0</v>
      </c>
      <c r="K2380" s="462" t="s">
        <v>1709</v>
      </c>
      <c r="L2380" s="463"/>
      <c r="M2380" s="469"/>
    </row>
    <row r="2381" spans="2:13">
      <c r="B2381" s="70" t="s">
        <v>1684</v>
      </c>
      <c r="C2381" s="95" t="s">
        <v>1724</v>
      </c>
      <c r="D2381" s="101">
        <v>0</v>
      </c>
      <c r="E2381" s="375" t="s">
        <v>1684</v>
      </c>
      <c r="F2381" s="103" t="s">
        <v>826</v>
      </c>
      <c r="G2381" s="101">
        <v>80</v>
      </c>
      <c r="H2381" s="376" t="s">
        <v>1726</v>
      </c>
      <c r="I2381" s="95">
        <v>50</v>
      </c>
      <c r="J2381" s="101">
        <v>0</v>
      </c>
      <c r="K2381" s="470" t="s">
        <v>1710</v>
      </c>
      <c r="L2381" s="471"/>
      <c r="M2381" s="116">
        <v>0</v>
      </c>
    </row>
    <row r="2382" spans="2:13">
      <c r="B2382" s="70" t="s">
        <v>1685</v>
      </c>
      <c r="C2382" s="95" t="s">
        <v>1724</v>
      </c>
      <c r="D2382" s="101">
        <v>0</v>
      </c>
      <c r="E2382" s="375" t="s">
        <v>1685</v>
      </c>
      <c r="F2382" s="95" t="s">
        <v>958</v>
      </c>
      <c r="G2382" s="101">
        <v>52</v>
      </c>
      <c r="H2382" s="375" t="s">
        <v>1701</v>
      </c>
      <c r="I2382" s="95">
        <v>100</v>
      </c>
      <c r="J2382" s="101">
        <v>10</v>
      </c>
      <c r="K2382" s="470" t="s">
        <v>1711</v>
      </c>
      <c r="L2382" s="471"/>
      <c r="M2382" s="116">
        <v>0</v>
      </c>
    </row>
    <row r="2383" spans="2:13">
      <c r="B2383" s="70" t="s">
        <v>1686</v>
      </c>
      <c r="C2383" s="95" t="s">
        <v>1724</v>
      </c>
      <c r="D2383" s="101">
        <v>0</v>
      </c>
      <c r="E2383" s="375" t="s">
        <v>1686</v>
      </c>
      <c r="F2383" s="95" t="s">
        <v>1724</v>
      </c>
      <c r="G2383" s="101">
        <v>0</v>
      </c>
      <c r="H2383" s="375" t="s">
        <v>1687</v>
      </c>
      <c r="I2383" s="95">
        <v>85</v>
      </c>
      <c r="J2383" s="101">
        <v>0</v>
      </c>
      <c r="K2383" s="470" t="s">
        <v>1712</v>
      </c>
      <c r="L2383" s="471"/>
      <c r="M2383" s="116">
        <v>0</v>
      </c>
    </row>
    <row r="2384" spans="2:13">
      <c r="B2384" s="70" t="s">
        <v>1687</v>
      </c>
      <c r="C2384" s="95" t="s">
        <v>1724</v>
      </c>
      <c r="D2384" s="101">
        <v>0</v>
      </c>
      <c r="E2384" s="375" t="s">
        <v>1687</v>
      </c>
      <c r="F2384" s="95" t="s">
        <v>1724</v>
      </c>
      <c r="G2384" s="101">
        <v>0</v>
      </c>
      <c r="H2384" s="375" t="s">
        <v>1702</v>
      </c>
      <c r="I2384" s="109">
        <v>0</v>
      </c>
      <c r="J2384" s="115">
        <v>0</v>
      </c>
      <c r="K2384" s="96"/>
      <c r="L2384" s="109"/>
      <c r="M2384" s="110"/>
    </row>
    <row r="2385" spans="2:13">
      <c r="B2385" s="70" t="s">
        <v>1688</v>
      </c>
      <c r="C2385" s="95" t="s">
        <v>1724</v>
      </c>
      <c r="D2385" s="101">
        <v>0</v>
      </c>
      <c r="E2385" s="375" t="s">
        <v>1688</v>
      </c>
      <c r="F2385" s="95" t="s">
        <v>1724</v>
      </c>
      <c r="G2385" s="101">
        <v>0</v>
      </c>
      <c r="H2385" s="472" t="s">
        <v>1714</v>
      </c>
      <c r="I2385" s="473"/>
      <c r="J2385" s="90" t="s">
        <v>1713</v>
      </c>
      <c r="K2385" s="106">
        <v>40</v>
      </c>
      <c r="L2385" s="91" t="s">
        <v>1707</v>
      </c>
      <c r="M2385" s="107">
        <v>345</v>
      </c>
    </row>
    <row r="2386" spans="2:13">
      <c r="B2386" s="70" t="s">
        <v>1689</v>
      </c>
      <c r="C2386" s="95" t="s">
        <v>629</v>
      </c>
      <c r="D2386" s="101">
        <v>60</v>
      </c>
      <c r="E2386" s="375" t="s">
        <v>1689</v>
      </c>
      <c r="F2386" s="95" t="s">
        <v>1724</v>
      </c>
      <c r="G2386" s="101">
        <v>0</v>
      </c>
      <c r="H2386" s="376"/>
      <c r="I2386" s="376"/>
      <c r="J2386" s="376"/>
      <c r="K2386" s="376"/>
      <c r="L2386" s="376"/>
      <c r="M2386" s="74"/>
    </row>
    <row r="2387" spans="2:13">
      <c r="B2387" s="70" t="s">
        <v>1690</v>
      </c>
      <c r="C2387" s="95" t="s">
        <v>1724</v>
      </c>
      <c r="D2387" s="101">
        <v>0</v>
      </c>
      <c r="E2387" s="375" t="s">
        <v>1690</v>
      </c>
      <c r="F2387" s="95" t="s">
        <v>13</v>
      </c>
      <c r="G2387" s="101">
        <v>90</v>
      </c>
      <c r="H2387" s="376"/>
      <c r="I2387" s="376"/>
      <c r="J2387" s="376"/>
      <c r="K2387" s="376"/>
      <c r="L2387" s="376"/>
      <c r="M2387" s="74"/>
    </row>
    <row r="2388" spans="2:13">
      <c r="B2388" s="70" t="s">
        <v>1691</v>
      </c>
      <c r="C2388" s="95" t="s">
        <v>1724</v>
      </c>
      <c r="D2388" s="101">
        <v>0</v>
      </c>
      <c r="E2388" s="375" t="s">
        <v>1691</v>
      </c>
      <c r="F2388" s="95" t="s">
        <v>1724</v>
      </c>
      <c r="G2388" s="101">
        <v>0</v>
      </c>
      <c r="H2388" s="376"/>
      <c r="I2388" s="376"/>
      <c r="J2388" s="376"/>
      <c r="K2388" s="376"/>
      <c r="L2388" s="376"/>
      <c r="M2388" s="74"/>
    </row>
    <row r="2389" spans="2:13">
      <c r="B2389" s="70" t="s">
        <v>1692</v>
      </c>
      <c r="C2389" s="95" t="s">
        <v>1724</v>
      </c>
      <c r="D2389" s="101">
        <v>0</v>
      </c>
      <c r="E2389" s="375" t="s">
        <v>1692</v>
      </c>
      <c r="F2389" s="103" t="s">
        <v>1104</v>
      </c>
      <c r="G2389" s="101">
        <v>70</v>
      </c>
      <c r="H2389" s="376"/>
      <c r="I2389" s="376"/>
      <c r="J2389" s="376"/>
      <c r="K2389" s="376"/>
      <c r="L2389" s="376"/>
      <c r="M2389" s="74"/>
    </row>
    <row r="2390" spans="2:13">
      <c r="B2390" s="70" t="s">
        <v>1693</v>
      </c>
      <c r="C2390" s="95" t="s">
        <v>1725</v>
      </c>
      <c r="D2390" s="101" t="s">
        <v>1725</v>
      </c>
      <c r="E2390" s="375" t="s">
        <v>1693</v>
      </c>
      <c r="F2390" s="95" t="s">
        <v>1725</v>
      </c>
      <c r="G2390" s="101" t="s">
        <v>1725</v>
      </c>
      <c r="H2390" s="95" t="s">
        <v>1718</v>
      </c>
      <c r="I2390" s="376"/>
      <c r="J2390" s="94" t="s">
        <v>1719</v>
      </c>
      <c r="K2390" s="376"/>
      <c r="L2390" s="94" t="s">
        <v>1720</v>
      </c>
      <c r="M2390" s="74"/>
    </row>
    <row r="2391" spans="2:13">
      <c r="B2391" s="70" t="s">
        <v>1694</v>
      </c>
      <c r="C2391" s="95" t="s">
        <v>1724</v>
      </c>
      <c r="D2391" s="101">
        <v>0</v>
      </c>
      <c r="E2391" s="375" t="s">
        <v>1694</v>
      </c>
      <c r="F2391" s="95" t="s">
        <v>1724</v>
      </c>
      <c r="G2391" s="101">
        <v>0</v>
      </c>
      <c r="H2391" s="376"/>
      <c r="I2391" s="376"/>
      <c r="J2391" s="376"/>
      <c r="K2391" s="376"/>
      <c r="L2391" s="376"/>
      <c r="M2391" s="74"/>
    </row>
    <row r="2392" spans="2:13">
      <c r="B2392" s="70" t="s">
        <v>1679</v>
      </c>
      <c r="C2392" s="105" t="s">
        <v>1264</v>
      </c>
      <c r="D2392" s="101">
        <v>110</v>
      </c>
      <c r="E2392" s="375" t="s">
        <v>1679</v>
      </c>
      <c r="F2392" s="95" t="s">
        <v>763</v>
      </c>
      <c r="G2392" s="101">
        <v>80</v>
      </c>
      <c r="H2392" s="376"/>
      <c r="I2392" s="376"/>
      <c r="J2392" s="376"/>
      <c r="K2392" s="376"/>
      <c r="L2392" s="376"/>
      <c r="M2392" s="74"/>
    </row>
    <row r="2393" spans="2:13">
      <c r="B2393" s="70" t="s">
        <v>1695</v>
      </c>
      <c r="C2393" s="95" t="s">
        <v>1724</v>
      </c>
      <c r="D2393" s="101">
        <v>0</v>
      </c>
      <c r="E2393" s="375" t="s">
        <v>1695</v>
      </c>
      <c r="F2393" s="95" t="s">
        <v>1724</v>
      </c>
      <c r="G2393" s="101">
        <v>0</v>
      </c>
      <c r="H2393" s="376"/>
      <c r="I2393" s="376"/>
      <c r="J2393" s="376"/>
      <c r="K2393" s="376"/>
      <c r="L2393" s="376"/>
      <c r="M2393" s="74"/>
    </row>
    <row r="2394" spans="2:13" ht="15.75" thickBot="1">
      <c r="B2394" s="111" t="s">
        <v>1731</v>
      </c>
      <c r="C2394" s="102"/>
      <c r="D2394" s="117">
        <v>91</v>
      </c>
      <c r="E2394" s="112" t="s">
        <v>1732</v>
      </c>
      <c r="F2394" s="102"/>
      <c r="G2394" s="117">
        <v>76</v>
      </c>
      <c r="H2394" s="92"/>
      <c r="I2394" s="92"/>
      <c r="J2394" s="92"/>
      <c r="K2394" s="92"/>
      <c r="L2394" s="92"/>
      <c r="M2394" s="93"/>
    </row>
    <row r="2395" spans="2:13" ht="15.75" thickTop="1">
      <c r="B2395" s="165"/>
      <c r="C2395" s="166"/>
      <c r="D2395" s="166"/>
      <c r="E2395" s="165"/>
      <c r="F2395" s="166"/>
      <c r="G2395" s="166"/>
      <c r="H2395" s="165"/>
      <c r="I2395" s="165"/>
      <c r="J2395" s="165"/>
      <c r="K2395" s="165"/>
      <c r="L2395" s="165"/>
      <c r="M2395" s="165"/>
    </row>
    <row r="2396" spans="2:13">
      <c r="B2396" s="165"/>
      <c r="C2396" s="166"/>
      <c r="D2396" s="166"/>
      <c r="E2396" s="165"/>
      <c r="F2396" s="166"/>
      <c r="G2396" s="166"/>
      <c r="H2396" s="165"/>
      <c r="I2396" s="165"/>
      <c r="J2396" s="165"/>
      <c r="K2396" s="165"/>
      <c r="L2396" s="165"/>
      <c r="M2396" s="165"/>
    </row>
    <row r="2397" spans="2:13" ht="15.75" thickBot="1">
      <c r="B2397" s="165"/>
      <c r="C2397" s="166"/>
      <c r="D2397" s="166"/>
      <c r="E2397" s="165"/>
      <c r="F2397" s="166"/>
      <c r="G2397" s="166"/>
      <c r="H2397" s="165"/>
      <c r="I2397" s="165"/>
      <c r="J2397" s="165"/>
      <c r="K2397" s="165"/>
      <c r="L2397" s="165"/>
      <c r="M2397" s="165"/>
    </row>
    <row r="2398" spans="2:13" ht="16.5" thickTop="1" thickBot="1">
      <c r="B2398" s="457" t="s">
        <v>1906</v>
      </c>
      <c r="C2398" s="458"/>
      <c r="D2398" s="459" t="s">
        <v>1660</v>
      </c>
      <c r="E2398" s="460"/>
      <c r="F2398" s="460"/>
      <c r="G2398" s="460"/>
      <c r="H2398" s="460"/>
      <c r="I2398" s="461"/>
      <c r="J2398" s="237"/>
      <c r="K2398" s="68"/>
      <c r="L2398" s="68"/>
      <c r="M2398" s="69"/>
    </row>
    <row r="2399" spans="2:13" ht="15.75" thickTop="1">
      <c r="B2399" s="75" t="s">
        <v>1669</v>
      </c>
      <c r="C2399" s="381">
        <v>18</v>
      </c>
      <c r="D2399" s="380" t="s">
        <v>1654</v>
      </c>
      <c r="E2399" s="381" t="s">
        <v>1655</v>
      </c>
      <c r="F2399" s="381" t="s">
        <v>1656</v>
      </c>
      <c r="G2399" s="381" t="s">
        <v>1658</v>
      </c>
      <c r="H2399" s="381" t="s">
        <v>1657</v>
      </c>
      <c r="I2399" s="382" t="s">
        <v>1659</v>
      </c>
      <c r="J2399" s="238"/>
      <c r="K2399" s="384"/>
      <c r="L2399" s="384"/>
      <c r="M2399" s="74"/>
    </row>
    <row r="2400" spans="2:13">
      <c r="B2400" s="75" t="s">
        <v>1762</v>
      </c>
      <c r="C2400" s="95" t="s">
        <v>1767</v>
      </c>
      <c r="D2400" s="96">
        <v>90</v>
      </c>
      <c r="E2400" s="97">
        <v>100</v>
      </c>
      <c r="F2400" s="97">
        <v>90</v>
      </c>
      <c r="G2400" s="97">
        <v>125</v>
      </c>
      <c r="H2400" s="97">
        <v>85</v>
      </c>
      <c r="I2400" s="98">
        <v>90</v>
      </c>
      <c r="J2400" s="238"/>
      <c r="K2400" s="384"/>
      <c r="L2400" s="384"/>
      <c r="M2400" s="74"/>
    </row>
    <row r="2401" spans="2:13">
      <c r="B2401" s="75" t="s">
        <v>1667</v>
      </c>
      <c r="C2401" s="95" t="s">
        <v>5</v>
      </c>
      <c r="D2401" s="462" t="s">
        <v>1671</v>
      </c>
      <c r="E2401" s="463"/>
      <c r="F2401" s="463"/>
      <c r="G2401" s="463"/>
      <c r="H2401" s="463"/>
      <c r="I2401" s="464"/>
      <c r="J2401" s="238"/>
      <c r="K2401" s="384"/>
      <c r="L2401" s="384"/>
      <c r="M2401" s="74"/>
    </row>
    <row r="2402" spans="2:13">
      <c r="B2402" s="75" t="s">
        <v>1668</v>
      </c>
      <c r="C2402" s="95" t="s">
        <v>6</v>
      </c>
      <c r="D2402" s="465" t="s">
        <v>1663</v>
      </c>
      <c r="E2402" s="466"/>
      <c r="F2402" s="466"/>
      <c r="G2402" s="466" t="s">
        <v>1664</v>
      </c>
      <c r="H2402" s="466"/>
      <c r="I2402" s="467"/>
      <c r="J2402" s="238"/>
      <c r="K2402" s="384"/>
      <c r="L2402" s="384"/>
      <c r="M2402" s="74"/>
    </row>
    <row r="2403" spans="2:13">
      <c r="B2403" s="75" t="s">
        <v>1672</v>
      </c>
      <c r="C2403" s="95" t="s">
        <v>1543</v>
      </c>
      <c r="D2403" s="72" t="s">
        <v>1665</v>
      </c>
      <c r="E2403" s="384" t="s">
        <v>1724</v>
      </c>
      <c r="F2403" s="384"/>
      <c r="G2403" s="73" t="s">
        <v>1665</v>
      </c>
      <c r="H2403" s="384" t="s">
        <v>1207</v>
      </c>
      <c r="I2403" s="79"/>
      <c r="J2403" s="390"/>
      <c r="K2403" s="384"/>
      <c r="L2403" s="384"/>
      <c r="M2403" s="74"/>
    </row>
    <row r="2404" spans="2:13">
      <c r="B2404" s="75" t="s">
        <v>1661</v>
      </c>
      <c r="C2404" s="95">
        <v>883.41</v>
      </c>
      <c r="D2404" s="80" t="s">
        <v>1666</v>
      </c>
      <c r="E2404" s="99">
        <v>0</v>
      </c>
      <c r="F2404" s="77"/>
      <c r="G2404" s="81" t="s">
        <v>1666</v>
      </c>
      <c r="H2404" s="99">
        <v>63</v>
      </c>
      <c r="I2404" s="78"/>
      <c r="J2404" s="161"/>
      <c r="K2404" s="384"/>
      <c r="L2404" s="384"/>
      <c r="M2404" s="74"/>
    </row>
    <row r="2405" spans="2:13">
      <c r="B2405" s="75" t="s">
        <v>1662</v>
      </c>
      <c r="C2405" s="95">
        <v>489.77</v>
      </c>
      <c r="D2405" s="462" t="s">
        <v>1670</v>
      </c>
      <c r="E2405" s="463"/>
      <c r="F2405" s="463"/>
      <c r="G2405" s="463"/>
      <c r="H2405" s="463"/>
      <c r="I2405" s="464"/>
      <c r="J2405" s="161"/>
      <c r="K2405" s="384"/>
      <c r="L2405" s="384"/>
      <c r="M2405" s="74"/>
    </row>
    <row r="2406" spans="2:13">
      <c r="B2406" s="75" t="s">
        <v>1730</v>
      </c>
      <c r="C2406" s="95">
        <v>476.67</v>
      </c>
      <c r="D2406" s="465" t="s">
        <v>1663</v>
      </c>
      <c r="E2406" s="466"/>
      <c r="F2406" s="466"/>
      <c r="G2406" s="466" t="s">
        <v>1664</v>
      </c>
      <c r="H2406" s="466"/>
      <c r="I2406" s="467"/>
      <c r="J2406" s="161"/>
      <c r="K2406" s="384"/>
      <c r="L2406" s="384"/>
      <c r="M2406" s="74"/>
    </row>
    <row r="2407" spans="2:13">
      <c r="B2407" s="75" t="s">
        <v>1715</v>
      </c>
      <c r="C2407" s="95">
        <v>1.38</v>
      </c>
      <c r="D2407" s="72" t="s">
        <v>1665</v>
      </c>
      <c r="E2407" s="384" t="s">
        <v>1079</v>
      </c>
      <c r="F2407" s="384"/>
      <c r="G2407" s="73" t="s">
        <v>1665</v>
      </c>
      <c r="H2407" s="384" t="s">
        <v>636</v>
      </c>
      <c r="I2407" s="79"/>
      <c r="J2407" s="161"/>
      <c r="K2407" s="384"/>
      <c r="L2407" s="384"/>
      <c r="M2407" s="74"/>
    </row>
    <row r="2408" spans="2:13">
      <c r="B2408" s="75" t="s">
        <v>1716</v>
      </c>
      <c r="C2408" s="95">
        <v>1.38</v>
      </c>
      <c r="D2408" s="72" t="s">
        <v>1666</v>
      </c>
      <c r="E2408" s="99">
        <v>126</v>
      </c>
      <c r="F2408" s="77"/>
      <c r="G2408" s="81" t="s">
        <v>1666</v>
      </c>
      <c r="H2408" s="100">
        <v>71</v>
      </c>
      <c r="I2408" s="79"/>
      <c r="J2408" s="161"/>
      <c r="K2408" s="384"/>
      <c r="L2408" s="384"/>
      <c r="M2408" s="74"/>
    </row>
    <row r="2409" spans="2:13">
      <c r="B2409" s="468" t="s">
        <v>1673</v>
      </c>
      <c r="C2409" s="463"/>
      <c r="D2409" s="464"/>
      <c r="E2409" s="462" t="s">
        <v>1674</v>
      </c>
      <c r="F2409" s="463"/>
      <c r="G2409" s="464"/>
      <c r="H2409" s="462" t="s">
        <v>1675</v>
      </c>
      <c r="I2409" s="463"/>
      <c r="J2409" s="464"/>
      <c r="K2409" s="462" t="s">
        <v>1703</v>
      </c>
      <c r="L2409" s="463"/>
      <c r="M2409" s="469"/>
    </row>
    <row r="2410" spans="2:13">
      <c r="B2410" s="82" t="s">
        <v>1676</v>
      </c>
      <c r="C2410" s="381" t="s">
        <v>1677</v>
      </c>
      <c r="D2410" s="382" t="s">
        <v>1678</v>
      </c>
      <c r="E2410" s="380" t="s">
        <v>1676</v>
      </c>
      <c r="F2410" s="381" t="s">
        <v>1677</v>
      </c>
      <c r="G2410" s="382" t="s">
        <v>1678</v>
      </c>
      <c r="H2410" s="380" t="s">
        <v>1696</v>
      </c>
      <c r="I2410" s="381" t="s">
        <v>1733</v>
      </c>
      <c r="J2410" s="382" t="s">
        <v>1734</v>
      </c>
      <c r="K2410" s="380" t="s">
        <v>1704</v>
      </c>
      <c r="L2410" s="381"/>
      <c r="M2410" s="86" t="s">
        <v>1705</v>
      </c>
    </row>
    <row r="2411" spans="2:13">
      <c r="B2411" s="70" t="s">
        <v>1680</v>
      </c>
      <c r="C2411" s="95" t="s">
        <v>1146</v>
      </c>
      <c r="D2411" s="101">
        <v>102</v>
      </c>
      <c r="E2411" s="383" t="s">
        <v>1680</v>
      </c>
      <c r="F2411" s="103" t="s">
        <v>946</v>
      </c>
      <c r="G2411" s="101">
        <v>68</v>
      </c>
      <c r="H2411" s="383" t="s">
        <v>1697</v>
      </c>
      <c r="I2411" s="95">
        <v>75</v>
      </c>
      <c r="J2411" s="101">
        <v>0</v>
      </c>
      <c r="K2411" s="383" t="s">
        <v>1706</v>
      </c>
      <c r="L2411" s="384"/>
      <c r="M2411" s="116">
        <v>0</v>
      </c>
    </row>
    <row r="2412" spans="2:13">
      <c r="B2412" s="70" t="s">
        <v>1681</v>
      </c>
      <c r="C2412" s="95" t="s">
        <v>1725</v>
      </c>
      <c r="D2412" s="101" t="s">
        <v>1725</v>
      </c>
      <c r="E2412" s="383" t="s">
        <v>1681</v>
      </c>
      <c r="F2412" s="95" t="s">
        <v>1725</v>
      </c>
      <c r="G2412" s="101" t="s">
        <v>1725</v>
      </c>
      <c r="H2412" s="383" t="s">
        <v>1698</v>
      </c>
      <c r="I2412" s="95">
        <v>90</v>
      </c>
      <c r="J2412" s="101">
        <v>0</v>
      </c>
      <c r="K2412" s="383" t="s">
        <v>1737</v>
      </c>
      <c r="L2412" s="384"/>
      <c r="M2412" s="116">
        <v>50</v>
      </c>
    </row>
    <row r="2413" spans="2:13">
      <c r="B2413" s="70" t="s">
        <v>1682</v>
      </c>
      <c r="C2413" s="95" t="s">
        <v>1724</v>
      </c>
      <c r="D2413" s="101">
        <v>0</v>
      </c>
      <c r="E2413" s="383" t="s">
        <v>1682</v>
      </c>
      <c r="F2413" s="95" t="s">
        <v>1724</v>
      </c>
      <c r="G2413" s="101">
        <v>0</v>
      </c>
      <c r="H2413" s="383" t="s">
        <v>1699</v>
      </c>
      <c r="I2413" s="95">
        <v>0</v>
      </c>
      <c r="J2413" s="101">
        <v>80</v>
      </c>
      <c r="K2413" s="76" t="s">
        <v>1708</v>
      </c>
      <c r="L2413" s="77"/>
      <c r="M2413" s="110">
        <v>0</v>
      </c>
    </row>
    <row r="2414" spans="2:13">
      <c r="B2414" s="70" t="s">
        <v>1683</v>
      </c>
      <c r="C2414" s="95" t="s">
        <v>1724</v>
      </c>
      <c r="D2414" s="101">
        <v>0</v>
      </c>
      <c r="E2414" s="383" t="s">
        <v>1683</v>
      </c>
      <c r="F2414" s="95" t="s">
        <v>1724</v>
      </c>
      <c r="G2414" s="101">
        <v>0</v>
      </c>
      <c r="H2414" s="383" t="s">
        <v>1700</v>
      </c>
      <c r="I2414" s="95">
        <v>0</v>
      </c>
      <c r="J2414" s="101">
        <v>0</v>
      </c>
      <c r="K2414" s="462" t="s">
        <v>1709</v>
      </c>
      <c r="L2414" s="463"/>
      <c r="M2414" s="469"/>
    </row>
    <row r="2415" spans="2:13">
      <c r="B2415" s="70" t="s">
        <v>1684</v>
      </c>
      <c r="C2415" s="95" t="s">
        <v>1724</v>
      </c>
      <c r="D2415" s="101">
        <v>0</v>
      </c>
      <c r="E2415" s="383" t="s">
        <v>1684</v>
      </c>
      <c r="F2415" s="103" t="s">
        <v>1786</v>
      </c>
      <c r="G2415" s="101">
        <v>60</v>
      </c>
      <c r="H2415" s="384" t="s">
        <v>1726</v>
      </c>
      <c r="I2415" s="95">
        <v>0</v>
      </c>
      <c r="J2415" s="101">
        <v>0</v>
      </c>
      <c r="K2415" s="470" t="s">
        <v>1710</v>
      </c>
      <c r="L2415" s="471"/>
      <c r="M2415" s="116">
        <v>0</v>
      </c>
    </row>
    <row r="2416" spans="2:13">
      <c r="B2416" s="70" t="s">
        <v>1685</v>
      </c>
      <c r="C2416" s="95" t="s">
        <v>1724</v>
      </c>
      <c r="D2416" s="101">
        <v>0</v>
      </c>
      <c r="E2416" s="383" t="s">
        <v>1685</v>
      </c>
      <c r="F2416" s="95" t="s">
        <v>1724</v>
      </c>
      <c r="G2416" s="101">
        <v>0</v>
      </c>
      <c r="H2416" s="383" t="s">
        <v>1701</v>
      </c>
      <c r="I2416" s="95">
        <v>0</v>
      </c>
      <c r="J2416" s="101">
        <v>0</v>
      </c>
      <c r="K2416" s="470" t="s">
        <v>1711</v>
      </c>
      <c r="L2416" s="471"/>
      <c r="M2416" s="116">
        <v>0</v>
      </c>
    </row>
    <row r="2417" spans="2:13">
      <c r="B2417" s="70" t="s">
        <v>1686</v>
      </c>
      <c r="C2417" s="103" t="s">
        <v>1157</v>
      </c>
      <c r="D2417" s="101">
        <v>40</v>
      </c>
      <c r="E2417" s="383" t="s">
        <v>1686</v>
      </c>
      <c r="F2417" s="95" t="s">
        <v>1724</v>
      </c>
      <c r="G2417" s="101">
        <v>0</v>
      </c>
      <c r="H2417" s="383" t="s">
        <v>1687</v>
      </c>
      <c r="I2417" s="95">
        <v>85</v>
      </c>
      <c r="J2417" s="101">
        <v>0</v>
      </c>
      <c r="K2417" s="470" t="s">
        <v>1712</v>
      </c>
      <c r="L2417" s="471"/>
      <c r="M2417" s="116">
        <v>0</v>
      </c>
    </row>
    <row r="2418" spans="2:13">
      <c r="B2418" s="70" t="s">
        <v>1687</v>
      </c>
      <c r="C2418" s="95" t="s">
        <v>1724</v>
      </c>
      <c r="D2418" s="101">
        <v>0</v>
      </c>
      <c r="E2418" s="383" t="s">
        <v>1687</v>
      </c>
      <c r="F2418" s="95" t="s">
        <v>1724</v>
      </c>
      <c r="G2418" s="101">
        <v>0</v>
      </c>
      <c r="H2418" s="383" t="s">
        <v>1702</v>
      </c>
      <c r="I2418" s="109">
        <v>0</v>
      </c>
      <c r="J2418" s="115">
        <v>0</v>
      </c>
      <c r="K2418" s="96"/>
      <c r="L2418" s="109"/>
      <c r="M2418" s="110"/>
    </row>
    <row r="2419" spans="2:13">
      <c r="B2419" s="70" t="s">
        <v>1688</v>
      </c>
      <c r="C2419" s="95" t="s">
        <v>1724</v>
      </c>
      <c r="D2419" s="101">
        <v>0</v>
      </c>
      <c r="E2419" s="383" t="s">
        <v>1688</v>
      </c>
      <c r="F2419" s="95" t="s">
        <v>1724</v>
      </c>
      <c r="G2419" s="101">
        <v>0</v>
      </c>
      <c r="H2419" s="472" t="s">
        <v>1714</v>
      </c>
      <c r="I2419" s="473"/>
      <c r="J2419" s="90" t="s">
        <v>1713</v>
      </c>
      <c r="K2419" s="106">
        <v>70</v>
      </c>
      <c r="L2419" s="91" t="s">
        <v>1707</v>
      </c>
      <c r="M2419" s="107">
        <v>90</v>
      </c>
    </row>
    <row r="2420" spans="2:13">
      <c r="B2420" s="70" t="s">
        <v>1689</v>
      </c>
      <c r="C2420" s="95" t="s">
        <v>1725</v>
      </c>
      <c r="D2420" s="101" t="s">
        <v>1725</v>
      </c>
      <c r="E2420" s="383" t="s">
        <v>1689</v>
      </c>
      <c r="F2420" s="95" t="s">
        <v>1725</v>
      </c>
      <c r="G2420" s="101" t="s">
        <v>1725</v>
      </c>
      <c r="H2420" s="384"/>
      <c r="I2420" s="384"/>
      <c r="J2420" s="384"/>
      <c r="K2420" s="384"/>
      <c r="L2420" s="384"/>
      <c r="M2420" s="74"/>
    </row>
    <row r="2421" spans="2:13">
      <c r="B2421" s="70" t="s">
        <v>1690</v>
      </c>
      <c r="C2421" s="95" t="s">
        <v>1724</v>
      </c>
      <c r="D2421" s="101">
        <v>0</v>
      </c>
      <c r="E2421" s="383" t="s">
        <v>1690</v>
      </c>
      <c r="F2421" s="95" t="s">
        <v>1724</v>
      </c>
      <c r="G2421" s="101">
        <v>0</v>
      </c>
      <c r="H2421" s="384"/>
      <c r="I2421" s="384"/>
      <c r="J2421" s="384"/>
      <c r="K2421" s="384"/>
      <c r="L2421" s="384"/>
      <c r="M2421" s="74"/>
    </row>
    <row r="2422" spans="2:13">
      <c r="B2422" s="70" t="s">
        <v>1691</v>
      </c>
      <c r="C2422" s="95" t="s">
        <v>1335</v>
      </c>
      <c r="D2422" s="101">
        <v>70</v>
      </c>
      <c r="E2422" s="383" t="s">
        <v>1691</v>
      </c>
      <c r="F2422" s="95" t="s">
        <v>1724</v>
      </c>
      <c r="G2422" s="101">
        <v>0</v>
      </c>
      <c r="H2422" s="384"/>
      <c r="I2422" s="384"/>
      <c r="J2422" s="384"/>
      <c r="K2422" s="384"/>
      <c r="L2422" s="384"/>
      <c r="M2422" s="74"/>
    </row>
    <row r="2423" spans="2:13">
      <c r="B2423" s="70" t="s">
        <v>1692</v>
      </c>
      <c r="C2423" s="95" t="s">
        <v>1724</v>
      </c>
      <c r="D2423" s="101">
        <v>0</v>
      </c>
      <c r="E2423" s="383" t="s">
        <v>1692</v>
      </c>
      <c r="F2423" s="118" t="s">
        <v>1857</v>
      </c>
      <c r="G2423" s="101">
        <v>60</v>
      </c>
      <c r="H2423" s="384"/>
      <c r="I2423" s="384"/>
      <c r="J2423" s="384"/>
      <c r="K2423" s="384"/>
      <c r="L2423" s="384"/>
      <c r="M2423" s="74"/>
    </row>
    <row r="2424" spans="2:13">
      <c r="B2424" s="70" t="s">
        <v>1693</v>
      </c>
      <c r="C2424" s="95" t="s">
        <v>1724</v>
      </c>
      <c r="D2424" s="101">
        <v>0</v>
      </c>
      <c r="E2424" s="383" t="s">
        <v>1693</v>
      </c>
      <c r="F2424" s="118" t="s">
        <v>1075</v>
      </c>
      <c r="G2424" s="101">
        <v>60</v>
      </c>
      <c r="H2424" s="95"/>
      <c r="I2424" s="384" t="s">
        <v>1805</v>
      </c>
      <c r="J2424" s="94"/>
      <c r="K2424" s="384"/>
      <c r="L2424" s="94" t="s">
        <v>1720</v>
      </c>
      <c r="M2424" s="74"/>
    </row>
    <row r="2425" spans="2:13">
      <c r="B2425" s="70" t="s">
        <v>1694</v>
      </c>
      <c r="C2425" s="95" t="s">
        <v>1724</v>
      </c>
      <c r="D2425" s="101">
        <v>0</v>
      </c>
      <c r="E2425" s="383" t="s">
        <v>1694</v>
      </c>
      <c r="F2425" s="95" t="s">
        <v>1334</v>
      </c>
      <c r="G2425" s="101">
        <v>40</v>
      </c>
      <c r="H2425" s="384"/>
      <c r="I2425" s="384"/>
      <c r="J2425" s="384"/>
      <c r="K2425" s="384"/>
      <c r="L2425" s="384"/>
      <c r="M2425" s="74"/>
    </row>
    <row r="2426" spans="2:13">
      <c r="B2426" s="70" t="s">
        <v>1679</v>
      </c>
      <c r="C2426" s="95" t="s">
        <v>1724</v>
      </c>
      <c r="D2426" s="101">
        <v>0</v>
      </c>
      <c r="E2426" s="383" t="s">
        <v>1679</v>
      </c>
      <c r="F2426" s="95" t="s">
        <v>1724</v>
      </c>
      <c r="G2426" s="101">
        <v>0</v>
      </c>
      <c r="H2426" s="384"/>
      <c r="I2426" s="384"/>
      <c r="J2426" s="384"/>
      <c r="K2426" s="384"/>
      <c r="L2426" s="384"/>
      <c r="M2426" s="74"/>
    </row>
    <row r="2427" spans="2:13">
      <c r="B2427" s="70" t="s">
        <v>1695</v>
      </c>
      <c r="C2427" s="103" t="s">
        <v>1249</v>
      </c>
      <c r="D2427" s="101">
        <v>63</v>
      </c>
      <c r="E2427" s="383" t="s">
        <v>1695</v>
      </c>
      <c r="F2427" s="95" t="s">
        <v>1724</v>
      </c>
      <c r="G2427" s="101">
        <v>0</v>
      </c>
      <c r="H2427" s="384"/>
      <c r="I2427" s="384"/>
      <c r="J2427" s="384"/>
      <c r="K2427" s="384"/>
      <c r="L2427" s="384"/>
      <c r="M2427" s="74"/>
    </row>
    <row r="2428" spans="2:13" ht="15.75" thickBot="1">
      <c r="B2428" s="111" t="s">
        <v>1731</v>
      </c>
      <c r="C2428" s="102"/>
      <c r="D2428" s="117">
        <v>69</v>
      </c>
      <c r="E2428" s="112" t="s">
        <v>1732</v>
      </c>
      <c r="F2428" s="102"/>
      <c r="G2428" s="117">
        <v>58</v>
      </c>
      <c r="H2428" s="92"/>
      <c r="I2428" s="92"/>
      <c r="J2428" s="92"/>
      <c r="K2428" s="92"/>
      <c r="L2428" s="92"/>
      <c r="M2428" s="93"/>
    </row>
    <row r="2429" spans="2:13" ht="15.75" thickTop="1">
      <c r="B2429" s="165"/>
      <c r="C2429" s="166"/>
      <c r="D2429" s="166"/>
      <c r="E2429" s="165"/>
      <c r="F2429" s="166"/>
      <c r="G2429" s="166"/>
      <c r="H2429" s="165"/>
      <c r="I2429" s="165"/>
      <c r="J2429" s="165"/>
      <c r="K2429" s="165"/>
      <c r="L2429" s="165"/>
      <c r="M2429" s="165"/>
    </row>
    <row r="2430" spans="2:13">
      <c r="B2430" s="165"/>
      <c r="C2430" s="166"/>
      <c r="D2430" s="166"/>
      <c r="E2430" s="165"/>
      <c r="F2430" s="166"/>
      <c r="G2430" s="166"/>
      <c r="H2430" s="165"/>
      <c r="I2430" s="165"/>
      <c r="J2430" s="165"/>
      <c r="K2430" s="165"/>
      <c r="L2430" s="165"/>
      <c r="M2430" s="165"/>
    </row>
    <row r="2431" spans="2:13" ht="15.75" thickBot="1">
      <c r="B2431" s="165"/>
      <c r="C2431" s="166"/>
      <c r="D2431" s="166"/>
      <c r="E2431" s="165"/>
      <c r="F2431" s="166"/>
      <c r="G2431" s="166"/>
      <c r="H2431" s="165"/>
      <c r="I2431" s="165"/>
      <c r="J2431" s="165"/>
      <c r="K2431" s="165"/>
      <c r="L2431" s="165"/>
      <c r="M2431" s="165"/>
    </row>
    <row r="2432" spans="2:13" ht="16.5" thickTop="1" thickBot="1">
      <c r="B2432" s="457" t="s">
        <v>1907</v>
      </c>
      <c r="C2432" s="458"/>
      <c r="D2432" s="459" t="s">
        <v>1660</v>
      </c>
      <c r="E2432" s="460"/>
      <c r="F2432" s="460"/>
      <c r="G2432" s="460"/>
      <c r="H2432" s="460"/>
      <c r="I2432" s="461"/>
      <c r="J2432" s="342"/>
      <c r="K2432" s="68"/>
      <c r="L2432" s="68"/>
      <c r="M2432" s="69"/>
    </row>
    <row r="2433" spans="2:13" ht="15.75" thickTop="1">
      <c r="B2433" s="75" t="s">
        <v>1669</v>
      </c>
      <c r="C2433" s="388">
        <v>13</v>
      </c>
      <c r="D2433" s="387" t="s">
        <v>1654</v>
      </c>
      <c r="E2433" s="388" t="s">
        <v>1655</v>
      </c>
      <c r="F2433" s="388" t="s">
        <v>1656</v>
      </c>
      <c r="G2433" s="388" t="s">
        <v>1658</v>
      </c>
      <c r="H2433" s="388" t="s">
        <v>1657</v>
      </c>
      <c r="I2433" s="389" t="s">
        <v>1659</v>
      </c>
      <c r="J2433" s="226"/>
      <c r="K2433" s="386"/>
      <c r="L2433" s="386"/>
      <c r="M2433" s="74"/>
    </row>
    <row r="2434" spans="2:13">
      <c r="B2434" s="75" t="s">
        <v>1762</v>
      </c>
      <c r="C2434" s="95" t="s">
        <v>1767</v>
      </c>
      <c r="D2434" s="96">
        <v>81</v>
      </c>
      <c r="E2434" s="97">
        <v>92</v>
      </c>
      <c r="F2434" s="97">
        <v>77</v>
      </c>
      <c r="G2434" s="97">
        <v>85</v>
      </c>
      <c r="H2434" s="97">
        <v>75</v>
      </c>
      <c r="I2434" s="98">
        <v>85</v>
      </c>
      <c r="J2434" s="226"/>
      <c r="K2434" s="386"/>
      <c r="L2434" s="386"/>
      <c r="M2434" s="74"/>
    </row>
    <row r="2435" spans="2:13">
      <c r="B2435" s="75" t="s">
        <v>1667</v>
      </c>
      <c r="C2435" s="95" t="s">
        <v>12</v>
      </c>
      <c r="D2435" s="462" t="s">
        <v>1671</v>
      </c>
      <c r="E2435" s="463"/>
      <c r="F2435" s="463"/>
      <c r="G2435" s="463"/>
      <c r="H2435" s="463"/>
      <c r="I2435" s="464"/>
      <c r="J2435" s="226"/>
      <c r="K2435" s="386"/>
      <c r="L2435" s="386"/>
      <c r="M2435" s="74"/>
    </row>
    <row r="2436" spans="2:13">
      <c r="B2436" s="75" t="s">
        <v>1668</v>
      </c>
      <c r="C2436" s="95" t="s">
        <v>9</v>
      </c>
      <c r="D2436" s="465" t="s">
        <v>1663</v>
      </c>
      <c r="E2436" s="466"/>
      <c r="F2436" s="466"/>
      <c r="G2436" s="466" t="s">
        <v>1664</v>
      </c>
      <c r="H2436" s="466"/>
      <c r="I2436" s="467"/>
      <c r="J2436" s="226"/>
      <c r="K2436" s="386"/>
      <c r="L2436" s="386"/>
      <c r="M2436" s="74"/>
    </row>
    <row r="2437" spans="2:13">
      <c r="B2437" s="75" t="s">
        <v>1672</v>
      </c>
      <c r="C2437" s="105" t="s">
        <v>1541</v>
      </c>
      <c r="D2437" s="72" t="s">
        <v>1665</v>
      </c>
      <c r="E2437" s="386" t="s">
        <v>1097</v>
      </c>
      <c r="F2437" s="386"/>
      <c r="G2437" s="73" t="s">
        <v>1665</v>
      </c>
      <c r="H2437" s="386" t="s">
        <v>813</v>
      </c>
      <c r="I2437" s="79"/>
      <c r="J2437" s="396"/>
      <c r="K2437" s="386"/>
      <c r="L2437" s="386"/>
      <c r="M2437" s="74"/>
    </row>
    <row r="2438" spans="2:13">
      <c r="B2438" s="75" t="s">
        <v>1661</v>
      </c>
      <c r="C2438" s="95">
        <v>486.29</v>
      </c>
      <c r="D2438" s="80" t="s">
        <v>1666</v>
      </c>
      <c r="E2438" s="99">
        <v>80</v>
      </c>
      <c r="F2438" s="77"/>
      <c r="G2438" s="81" t="s">
        <v>1666</v>
      </c>
      <c r="H2438" s="99">
        <v>100</v>
      </c>
      <c r="I2438" s="78"/>
      <c r="J2438" s="154"/>
      <c r="K2438" s="386"/>
      <c r="L2438" s="386"/>
      <c r="M2438" s="74"/>
    </row>
    <row r="2439" spans="2:13">
      <c r="B2439" s="75" t="s">
        <v>1662</v>
      </c>
      <c r="C2439" s="149">
        <v>273.60000000000002</v>
      </c>
      <c r="D2439" s="462" t="s">
        <v>1670</v>
      </c>
      <c r="E2439" s="463"/>
      <c r="F2439" s="463"/>
      <c r="G2439" s="463"/>
      <c r="H2439" s="463"/>
      <c r="I2439" s="464"/>
      <c r="J2439" s="154"/>
      <c r="K2439" s="386"/>
      <c r="L2439" s="386"/>
      <c r="M2439" s="74"/>
    </row>
    <row r="2440" spans="2:13">
      <c r="B2440" s="75" t="s">
        <v>1730</v>
      </c>
      <c r="C2440" s="95">
        <v>568.54</v>
      </c>
      <c r="D2440" s="465" t="s">
        <v>1663</v>
      </c>
      <c r="E2440" s="466"/>
      <c r="F2440" s="466"/>
      <c r="G2440" s="466" t="s">
        <v>1664</v>
      </c>
      <c r="H2440" s="466"/>
      <c r="I2440" s="467"/>
      <c r="J2440" s="154"/>
      <c r="K2440" s="386"/>
      <c r="L2440" s="386"/>
      <c r="M2440" s="74"/>
    </row>
    <row r="2441" spans="2:13">
      <c r="B2441" s="75" t="s">
        <v>1715</v>
      </c>
      <c r="C2441" s="95">
        <v>1.25</v>
      </c>
      <c r="D2441" s="72" t="s">
        <v>1665</v>
      </c>
      <c r="E2441" s="386" t="s">
        <v>1218</v>
      </c>
      <c r="F2441" s="386"/>
      <c r="G2441" s="73" t="s">
        <v>1665</v>
      </c>
      <c r="H2441" s="386" t="s">
        <v>812</v>
      </c>
      <c r="I2441" s="79"/>
      <c r="J2441" s="154"/>
      <c r="K2441" s="386"/>
      <c r="L2441" s="386"/>
      <c r="M2441" s="74"/>
    </row>
    <row r="2442" spans="2:13">
      <c r="B2442" s="75" t="s">
        <v>1716</v>
      </c>
      <c r="C2442" s="95">
        <v>1.31</v>
      </c>
      <c r="D2442" s="72" t="s">
        <v>1666</v>
      </c>
      <c r="E2442" s="99">
        <v>90</v>
      </c>
      <c r="F2442" s="77"/>
      <c r="G2442" s="81" t="s">
        <v>1666</v>
      </c>
      <c r="H2442" s="100">
        <v>90</v>
      </c>
      <c r="I2442" s="79"/>
      <c r="J2442" s="154"/>
      <c r="K2442" s="386"/>
      <c r="L2442" s="386"/>
      <c r="M2442" s="74"/>
    </row>
    <row r="2443" spans="2:13">
      <c r="B2443" s="468" t="s">
        <v>1673</v>
      </c>
      <c r="C2443" s="463"/>
      <c r="D2443" s="464"/>
      <c r="E2443" s="462" t="s">
        <v>1674</v>
      </c>
      <c r="F2443" s="463"/>
      <c r="G2443" s="464"/>
      <c r="H2443" s="462" t="s">
        <v>1675</v>
      </c>
      <c r="I2443" s="463"/>
      <c r="J2443" s="464"/>
      <c r="K2443" s="462" t="s">
        <v>1703</v>
      </c>
      <c r="L2443" s="463"/>
      <c r="M2443" s="469"/>
    </row>
    <row r="2444" spans="2:13">
      <c r="B2444" s="82" t="s">
        <v>1676</v>
      </c>
      <c r="C2444" s="388" t="s">
        <v>1677</v>
      </c>
      <c r="D2444" s="389" t="s">
        <v>1678</v>
      </c>
      <c r="E2444" s="387" t="s">
        <v>1676</v>
      </c>
      <c r="F2444" s="388" t="s">
        <v>1677</v>
      </c>
      <c r="G2444" s="389" t="s">
        <v>1678</v>
      </c>
      <c r="H2444" s="387" t="s">
        <v>1696</v>
      </c>
      <c r="I2444" s="388" t="s">
        <v>1733</v>
      </c>
      <c r="J2444" s="389" t="s">
        <v>1734</v>
      </c>
      <c r="K2444" s="387" t="s">
        <v>1704</v>
      </c>
      <c r="L2444" s="388"/>
      <c r="M2444" s="86" t="s">
        <v>1705</v>
      </c>
    </row>
    <row r="2445" spans="2:13">
      <c r="B2445" s="70" t="s">
        <v>1680</v>
      </c>
      <c r="C2445" s="95" t="s">
        <v>1146</v>
      </c>
      <c r="D2445" s="101">
        <v>102</v>
      </c>
      <c r="E2445" s="385" t="s">
        <v>1680</v>
      </c>
      <c r="F2445" s="103" t="s">
        <v>946</v>
      </c>
      <c r="G2445" s="101">
        <v>68</v>
      </c>
      <c r="H2445" s="385" t="s">
        <v>1697</v>
      </c>
      <c r="I2445" s="95">
        <v>0</v>
      </c>
      <c r="J2445" s="101">
        <v>20</v>
      </c>
      <c r="K2445" s="385" t="s">
        <v>1706</v>
      </c>
      <c r="L2445" s="386"/>
      <c r="M2445" s="116">
        <v>0</v>
      </c>
    </row>
    <row r="2446" spans="2:13">
      <c r="B2446" s="70" t="s">
        <v>1681</v>
      </c>
      <c r="C2446" s="95" t="s">
        <v>849</v>
      </c>
      <c r="D2446" s="101">
        <v>75</v>
      </c>
      <c r="E2446" s="385" t="s">
        <v>1681</v>
      </c>
      <c r="F2446" s="95" t="s">
        <v>846</v>
      </c>
      <c r="G2446" s="101">
        <v>102</v>
      </c>
      <c r="H2446" s="385" t="s">
        <v>1698</v>
      </c>
      <c r="I2446" s="95">
        <v>100</v>
      </c>
      <c r="J2446" s="101">
        <v>-65</v>
      </c>
      <c r="K2446" s="385" t="s">
        <v>1737</v>
      </c>
      <c r="L2446" s="386"/>
      <c r="M2446" s="116">
        <v>0</v>
      </c>
    </row>
    <row r="2447" spans="2:13">
      <c r="B2447" s="70" t="s">
        <v>1682</v>
      </c>
      <c r="C2447" s="95" t="s">
        <v>646</v>
      </c>
      <c r="D2447" s="101">
        <v>81</v>
      </c>
      <c r="E2447" s="385" t="s">
        <v>1682</v>
      </c>
      <c r="F2447" s="95" t="s">
        <v>1273</v>
      </c>
      <c r="G2447" s="101">
        <v>95</v>
      </c>
      <c r="H2447" s="385" t="s">
        <v>1699</v>
      </c>
      <c r="I2447" s="95">
        <v>0</v>
      </c>
      <c r="J2447" s="101">
        <v>0</v>
      </c>
      <c r="K2447" s="76" t="s">
        <v>1708</v>
      </c>
      <c r="L2447" s="77"/>
      <c r="M2447" s="110">
        <v>0</v>
      </c>
    </row>
    <row r="2448" spans="2:13">
      <c r="B2448" s="70" t="s">
        <v>1683</v>
      </c>
      <c r="C2448" s="118" t="s">
        <v>1789</v>
      </c>
      <c r="D2448" s="101">
        <v>75</v>
      </c>
      <c r="E2448" s="385" t="s">
        <v>1683</v>
      </c>
      <c r="F2448" s="105" t="s">
        <v>1309</v>
      </c>
      <c r="G2448" s="101">
        <v>95</v>
      </c>
      <c r="H2448" s="385" t="s">
        <v>1700</v>
      </c>
      <c r="I2448" s="95">
        <v>0</v>
      </c>
      <c r="J2448" s="101">
        <v>10</v>
      </c>
      <c r="K2448" s="462" t="s">
        <v>1709</v>
      </c>
      <c r="L2448" s="463"/>
      <c r="M2448" s="469"/>
    </row>
    <row r="2449" spans="2:13">
      <c r="B2449" s="70" t="s">
        <v>1684</v>
      </c>
      <c r="C2449" s="95" t="s">
        <v>1724</v>
      </c>
      <c r="D2449" s="101">
        <v>0</v>
      </c>
      <c r="E2449" s="385" t="s">
        <v>1684</v>
      </c>
      <c r="F2449" s="95" t="s">
        <v>1724</v>
      </c>
      <c r="G2449" s="101">
        <v>0</v>
      </c>
      <c r="H2449" s="386" t="s">
        <v>1726</v>
      </c>
      <c r="I2449" s="95">
        <v>50</v>
      </c>
      <c r="J2449" s="101">
        <v>0</v>
      </c>
      <c r="K2449" s="470" t="s">
        <v>1710</v>
      </c>
      <c r="L2449" s="471"/>
      <c r="M2449" s="116">
        <v>0</v>
      </c>
    </row>
    <row r="2450" spans="2:13">
      <c r="B2450" s="70" t="s">
        <v>1685</v>
      </c>
      <c r="C2450" s="95" t="s">
        <v>665</v>
      </c>
      <c r="D2450" s="101">
        <v>90</v>
      </c>
      <c r="E2450" s="385" t="s">
        <v>1685</v>
      </c>
      <c r="F2450" s="95" t="s">
        <v>952</v>
      </c>
      <c r="G2450" s="101">
        <v>95</v>
      </c>
      <c r="H2450" s="385" t="s">
        <v>1701</v>
      </c>
      <c r="I2450" s="95">
        <v>0</v>
      </c>
      <c r="J2450" s="101">
        <v>20</v>
      </c>
      <c r="K2450" s="470" t="s">
        <v>1711</v>
      </c>
      <c r="L2450" s="471"/>
      <c r="M2450" s="116">
        <v>50</v>
      </c>
    </row>
    <row r="2451" spans="2:13">
      <c r="B2451" s="70" t="s">
        <v>1686</v>
      </c>
      <c r="C2451" s="105" t="s">
        <v>871</v>
      </c>
      <c r="D2451" s="101">
        <v>150</v>
      </c>
      <c r="E2451" s="385" t="s">
        <v>1686</v>
      </c>
      <c r="F2451" s="103" t="s">
        <v>868</v>
      </c>
      <c r="G2451" s="101">
        <v>84</v>
      </c>
      <c r="H2451" s="385" t="s">
        <v>1687</v>
      </c>
      <c r="I2451" s="95">
        <v>85</v>
      </c>
      <c r="J2451" s="101">
        <v>60</v>
      </c>
      <c r="K2451" s="470" t="s">
        <v>1712</v>
      </c>
      <c r="L2451" s="471"/>
      <c r="M2451" s="116">
        <v>100</v>
      </c>
    </row>
    <row r="2452" spans="2:13">
      <c r="B2452" s="70" t="s">
        <v>1687</v>
      </c>
      <c r="C2452" s="95" t="s">
        <v>1725</v>
      </c>
      <c r="D2452" s="101" t="s">
        <v>1725</v>
      </c>
      <c r="E2452" s="385" t="s">
        <v>1687</v>
      </c>
      <c r="F2452" s="95" t="s">
        <v>1725</v>
      </c>
      <c r="G2452" s="101" t="s">
        <v>1725</v>
      </c>
      <c r="H2452" s="385" t="s">
        <v>1702</v>
      </c>
      <c r="I2452" s="109">
        <v>0</v>
      </c>
      <c r="J2452" s="115">
        <v>0</v>
      </c>
      <c r="K2452" s="96"/>
      <c r="L2452" s="109"/>
      <c r="M2452" s="110"/>
    </row>
    <row r="2453" spans="2:13">
      <c r="B2453" s="70" t="s">
        <v>1688</v>
      </c>
      <c r="C2453" s="95" t="s">
        <v>1725</v>
      </c>
      <c r="D2453" s="101" t="s">
        <v>1725</v>
      </c>
      <c r="E2453" s="385" t="s">
        <v>1688</v>
      </c>
      <c r="F2453" s="95" t="s">
        <v>1725</v>
      </c>
      <c r="G2453" s="101" t="s">
        <v>1725</v>
      </c>
      <c r="H2453" s="472" t="s">
        <v>1714</v>
      </c>
      <c r="I2453" s="473"/>
      <c r="J2453" s="90" t="s">
        <v>1713</v>
      </c>
      <c r="K2453" s="106">
        <v>-20</v>
      </c>
      <c r="L2453" s="91" t="s">
        <v>1707</v>
      </c>
      <c r="M2453" s="107">
        <v>95</v>
      </c>
    </row>
    <row r="2454" spans="2:13">
      <c r="B2454" s="70" t="s">
        <v>1689</v>
      </c>
      <c r="C2454" s="95" t="s">
        <v>1085</v>
      </c>
      <c r="D2454" s="101">
        <v>35</v>
      </c>
      <c r="E2454" s="385" t="s">
        <v>1689</v>
      </c>
      <c r="F2454" s="95" t="s">
        <v>1724</v>
      </c>
      <c r="G2454" s="101">
        <v>0</v>
      </c>
      <c r="H2454" s="386"/>
      <c r="I2454" s="386"/>
      <c r="J2454" s="386"/>
      <c r="K2454" s="386"/>
      <c r="L2454" s="386"/>
      <c r="M2454" s="74"/>
    </row>
    <row r="2455" spans="2:13">
      <c r="B2455" s="70" t="s">
        <v>1690</v>
      </c>
      <c r="C2455" s="95" t="s">
        <v>1724</v>
      </c>
      <c r="D2455" s="101">
        <v>0</v>
      </c>
      <c r="E2455" s="385" t="s">
        <v>1690</v>
      </c>
      <c r="F2455" s="95" t="s">
        <v>733</v>
      </c>
      <c r="G2455" s="101">
        <v>50</v>
      </c>
      <c r="H2455" s="386"/>
      <c r="I2455" s="386"/>
      <c r="J2455" s="386"/>
      <c r="K2455" s="386"/>
      <c r="L2455" s="386"/>
      <c r="M2455" s="74"/>
    </row>
    <row r="2456" spans="2:13">
      <c r="B2456" s="70" t="s">
        <v>1691</v>
      </c>
      <c r="C2456" s="95" t="s">
        <v>1019</v>
      </c>
      <c r="D2456" s="101">
        <v>102</v>
      </c>
      <c r="E2456" s="385" t="s">
        <v>1691</v>
      </c>
      <c r="F2456" s="95" t="s">
        <v>1724</v>
      </c>
      <c r="G2456" s="101">
        <v>0</v>
      </c>
      <c r="H2456" s="386"/>
      <c r="I2456" s="386"/>
      <c r="J2456" s="95" t="s">
        <v>1725</v>
      </c>
      <c r="K2456" s="386"/>
      <c r="L2456" s="386"/>
      <c r="M2456" s="74"/>
    </row>
    <row r="2457" spans="2:13">
      <c r="B2457" s="70" t="s">
        <v>1692</v>
      </c>
      <c r="C2457" s="105" t="s">
        <v>920</v>
      </c>
      <c r="D2457" s="101">
        <v>120</v>
      </c>
      <c r="E2457" s="385" t="s">
        <v>1692</v>
      </c>
      <c r="F2457" s="95" t="s">
        <v>1724</v>
      </c>
      <c r="G2457" s="101">
        <v>0</v>
      </c>
      <c r="H2457" s="386"/>
      <c r="I2457" s="386"/>
      <c r="J2457" s="386"/>
      <c r="K2457" s="386"/>
      <c r="L2457" s="386"/>
      <c r="M2457" s="74"/>
    </row>
    <row r="2458" spans="2:13">
      <c r="B2458" s="70" t="s">
        <v>1693</v>
      </c>
      <c r="C2458" s="105" t="s">
        <v>1189</v>
      </c>
      <c r="D2458" s="101">
        <v>70</v>
      </c>
      <c r="E2458" s="385" t="s">
        <v>1693</v>
      </c>
      <c r="F2458" s="105" t="s">
        <v>1187</v>
      </c>
      <c r="G2458" s="101">
        <v>80</v>
      </c>
      <c r="H2458" s="95" t="s">
        <v>1718</v>
      </c>
      <c r="I2458" s="386"/>
      <c r="J2458" s="94" t="s">
        <v>1719</v>
      </c>
      <c r="K2458" s="386"/>
      <c r="L2458" s="94" t="s">
        <v>1720</v>
      </c>
      <c r="M2458" s="74"/>
    </row>
    <row r="2459" spans="2:13">
      <c r="B2459" s="70" t="s">
        <v>1694</v>
      </c>
      <c r="C2459" s="95" t="s">
        <v>1076</v>
      </c>
      <c r="D2459" s="101">
        <v>120</v>
      </c>
      <c r="E2459" s="385" t="s">
        <v>1694</v>
      </c>
      <c r="F2459" s="105" t="s">
        <v>801</v>
      </c>
      <c r="G2459" s="101">
        <v>90</v>
      </c>
      <c r="H2459" s="386"/>
      <c r="I2459" s="386"/>
      <c r="J2459" s="386"/>
      <c r="K2459" s="386"/>
      <c r="L2459" s="386"/>
      <c r="M2459" s="74"/>
    </row>
    <row r="2460" spans="2:13">
      <c r="B2460" s="70" t="s">
        <v>1679</v>
      </c>
      <c r="C2460" s="105" t="s">
        <v>1264</v>
      </c>
      <c r="D2460" s="101">
        <v>110</v>
      </c>
      <c r="E2460" s="385" t="s">
        <v>1679</v>
      </c>
      <c r="F2460" s="95" t="s">
        <v>1724</v>
      </c>
      <c r="G2460" s="101">
        <v>0</v>
      </c>
      <c r="H2460" s="386"/>
      <c r="I2460" s="386"/>
      <c r="J2460" s="95" t="s">
        <v>1725</v>
      </c>
      <c r="K2460" s="386"/>
      <c r="L2460" s="386"/>
      <c r="M2460" s="74"/>
    </row>
    <row r="2461" spans="2:13">
      <c r="B2461" s="70" t="s">
        <v>1695</v>
      </c>
      <c r="C2461" s="95" t="s">
        <v>1908</v>
      </c>
      <c r="D2461" s="101">
        <v>75</v>
      </c>
      <c r="E2461" s="385" t="s">
        <v>1695</v>
      </c>
      <c r="F2461" s="95" t="s">
        <v>1724</v>
      </c>
      <c r="G2461" s="101">
        <v>0</v>
      </c>
      <c r="H2461" s="386"/>
      <c r="I2461" s="386"/>
      <c r="J2461" s="386"/>
      <c r="K2461" s="386"/>
      <c r="L2461" s="386"/>
      <c r="M2461" s="74"/>
    </row>
    <row r="2462" spans="2:13" ht="15.75" thickBot="1">
      <c r="B2462" s="111" t="s">
        <v>1731</v>
      </c>
      <c r="C2462" s="102"/>
      <c r="D2462" s="117">
        <v>93</v>
      </c>
      <c r="E2462" s="112" t="s">
        <v>1732</v>
      </c>
      <c r="F2462" s="102"/>
      <c r="G2462" s="117">
        <v>84</v>
      </c>
      <c r="H2462" s="92"/>
      <c r="I2462" s="92"/>
      <c r="J2462" s="92"/>
      <c r="K2462" s="92"/>
      <c r="L2462" s="92"/>
      <c r="M2462" s="93"/>
    </row>
    <row r="2463" spans="2:13" ht="16.5" thickTop="1" thickBot="1">
      <c r="B2463" s="165"/>
      <c r="C2463" s="166"/>
      <c r="D2463" s="166"/>
      <c r="E2463" s="165"/>
      <c r="F2463" s="166"/>
      <c r="G2463" s="166"/>
      <c r="H2463" s="165"/>
      <c r="I2463" s="165"/>
      <c r="J2463" s="165"/>
      <c r="K2463" s="165"/>
      <c r="L2463" s="165"/>
      <c r="M2463" s="165"/>
    </row>
    <row r="2464" spans="2:13" ht="16.5" thickTop="1" thickBot="1">
      <c r="B2464" s="457" t="s">
        <v>1909</v>
      </c>
      <c r="C2464" s="458"/>
      <c r="D2464" s="459" t="s">
        <v>1660</v>
      </c>
      <c r="E2464" s="460"/>
      <c r="F2464" s="460"/>
      <c r="G2464" s="460"/>
      <c r="H2464" s="460"/>
      <c r="I2464" s="461"/>
      <c r="J2464" s="342"/>
      <c r="K2464" s="68"/>
      <c r="L2464" s="68"/>
      <c r="M2464" s="69"/>
    </row>
    <row r="2465" spans="2:13" ht="15.75" thickTop="1">
      <c r="B2465" s="75" t="s">
        <v>1669</v>
      </c>
      <c r="C2465" s="392">
        <v>14</v>
      </c>
      <c r="D2465" s="391" t="s">
        <v>1654</v>
      </c>
      <c r="E2465" s="392" t="s">
        <v>1655</v>
      </c>
      <c r="F2465" s="392" t="s">
        <v>1656</v>
      </c>
      <c r="G2465" s="392" t="s">
        <v>1658</v>
      </c>
      <c r="H2465" s="392" t="s">
        <v>1657</v>
      </c>
      <c r="I2465" s="393" t="s">
        <v>1659</v>
      </c>
      <c r="J2465" s="226"/>
      <c r="K2465" s="395"/>
      <c r="L2465" s="395"/>
      <c r="M2465" s="74"/>
    </row>
    <row r="2466" spans="2:13">
      <c r="B2466" s="75" t="s">
        <v>1762</v>
      </c>
      <c r="C2466" s="95" t="s">
        <v>1767</v>
      </c>
      <c r="D2466" s="96">
        <v>90</v>
      </c>
      <c r="E2466" s="97">
        <v>82</v>
      </c>
      <c r="F2466" s="97">
        <v>87</v>
      </c>
      <c r="G2466" s="97">
        <v>75</v>
      </c>
      <c r="H2466" s="97">
        <v>85</v>
      </c>
      <c r="I2466" s="98">
        <v>76</v>
      </c>
      <c r="J2466" s="226"/>
      <c r="K2466" s="395"/>
      <c r="L2466" s="395"/>
      <c r="M2466" s="74"/>
    </row>
    <row r="2467" spans="2:13">
      <c r="B2467" s="75" t="s">
        <v>1667</v>
      </c>
      <c r="C2467" s="95" t="s">
        <v>12</v>
      </c>
      <c r="D2467" s="462" t="s">
        <v>1671</v>
      </c>
      <c r="E2467" s="463"/>
      <c r="F2467" s="463"/>
      <c r="G2467" s="463"/>
      <c r="H2467" s="463"/>
      <c r="I2467" s="464"/>
      <c r="J2467" s="226"/>
      <c r="K2467" s="395"/>
      <c r="L2467" s="395"/>
      <c r="M2467" s="74"/>
    </row>
    <row r="2468" spans="2:13">
      <c r="B2468" s="75" t="s">
        <v>1668</v>
      </c>
      <c r="C2468" s="95" t="s">
        <v>9</v>
      </c>
      <c r="D2468" s="465" t="s">
        <v>1663</v>
      </c>
      <c r="E2468" s="466"/>
      <c r="F2468" s="466"/>
      <c r="G2468" s="466" t="s">
        <v>1664</v>
      </c>
      <c r="H2468" s="466"/>
      <c r="I2468" s="467"/>
      <c r="J2468" s="226"/>
      <c r="K2468" s="395"/>
      <c r="L2468" s="395"/>
      <c r="M2468" s="74"/>
    </row>
    <row r="2469" spans="2:13">
      <c r="B2469" s="75" t="s">
        <v>1672</v>
      </c>
      <c r="C2469" s="105" t="s">
        <v>1541</v>
      </c>
      <c r="D2469" s="72" t="s">
        <v>1665</v>
      </c>
      <c r="E2469" s="395" t="s">
        <v>1097</v>
      </c>
      <c r="F2469" s="395"/>
      <c r="G2469" s="73" t="s">
        <v>1665</v>
      </c>
      <c r="H2469" s="395" t="s">
        <v>813</v>
      </c>
      <c r="I2469" s="79"/>
      <c r="J2469" s="396"/>
      <c r="K2469" s="395"/>
      <c r="L2469" s="395"/>
      <c r="M2469" s="74"/>
    </row>
    <row r="2470" spans="2:13">
      <c r="B2470" s="75" t="s">
        <v>1661</v>
      </c>
      <c r="C2470" s="95">
        <v>410.21</v>
      </c>
      <c r="D2470" s="80" t="s">
        <v>1666</v>
      </c>
      <c r="E2470" s="99">
        <v>80</v>
      </c>
      <c r="F2470" s="77"/>
      <c r="G2470" s="81" t="s">
        <v>1666</v>
      </c>
      <c r="H2470" s="99">
        <v>100</v>
      </c>
      <c r="I2470" s="78"/>
      <c r="J2470" s="154"/>
      <c r="K2470" s="395"/>
      <c r="L2470" s="395"/>
      <c r="M2470" s="74"/>
    </row>
    <row r="2471" spans="2:13">
      <c r="B2471" s="75" t="s">
        <v>1662</v>
      </c>
      <c r="C2471" s="149">
        <v>341.8</v>
      </c>
      <c r="D2471" s="462" t="s">
        <v>1670</v>
      </c>
      <c r="E2471" s="463"/>
      <c r="F2471" s="463"/>
      <c r="G2471" s="463"/>
      <c r="H2471" s="463"/>
      <c r="I2471" s="464"/>
      <c r="J2471" s="154"/>
      <c r="K2471" s="395"/>
      <c r="L2471" s="395"/>
      <c r="M2471" s="74"/>
    </row>
    <row r="2472" spans="2:13">
      <c r="B2472" s="75" t="s">
        <v>1730</v>
      </c>
      <c r="C2472" s="95">
        <v>602.72</v>
      </c>
      <c r="D2472" s="465" t="s">
        <v>1663</v>
      </c>
      <c r="E2472" s="466"/>
      <c r="F2472" s="466"/>
      <c r="G2472" s="466" t="s">
        <v>1664</v>
      </c>
      <c r="H2472" s="466"/>
      <c r="I2472" s="467"/>
      <c r="J2472" s="154"/>
      <c r="K2472" s="395"/>
      <c r="L2472" s="395"/>
      <c r="M2472" s="74"/>
    </row>
    <row r="2473" spans="2:13">
      <c r="B2473" s="75" t="s">
        <v>1715</v>
      </c>
      <c r="C2473" s="95">
        <v>1.38</v>
      </c>
      <c r="D2473" s="72" t="s">
        <v>1665</v>
      </c>
      <c r="E2473" s="395" t="s">
        <v>1218</v>
      </c>
      <c r="F2473" s="395"/>
      <c r="G2473" s="73" t="s">
        <v>1665</v>
      </c>
      <c r="H2473" s="395" t="s">
        <v>812</v>
      </c>
      <c r="I2473" s="79"/>
      <c r="J2473" s="154"/>
      <c r="K2473" s="395"/>
      <c r="L2473" s="395"/>
      <c r="M2473" s="74"/>
    </row>
    <row r="2474" spans="2:13">
      <c r="B2474" s="75" t="s">
        <v>1716</v>
      </c>
      <c r="C2474" s="95">
        <v>1.17</v>
      </c>
      <c r="D2474" s="72" t="s">
        <v>1666</v>
      </c>
      <c r="E2474" s="99">
        <v>90</v>
      </c>
      <c r="F2474" s="77"/>
      <c r="G2474" s="81" t="s">
        <v>1666</v>
      </c>
      <c r="H2474" s="100">
        <v>90</v>
      </c>
      <c r="I2474" s="79"/>
      <c r="J2474" s="154"/>
      <c r="K2474" s="395"/>
      <c r="L2474" s="395"/>
      <c r="M2474" s="74"/>
    </row>
    <row r="2475" spans="2:13">
      <c r="B2475" s="468" t="s">
        <v>1673</v>
      </c>
      <c r="C2475" s="463"/>
      <c r="D2475" s="464"/>
      <c r="E2475" s="462" t="s">
        <v>1674</v>
      </c>
      <c r="F2475" s="463"/>
      <c r="G2475" s="464"/>
      <c r="H2475" s="462" t="s">
        <v>1675</v>
      </c>
      <c r="I2475" s="463"/>
      <c r="J2475" s="464"/>
      <c r="K2475" s="462" t="s">
        <v>1703</v>
      </c>
      <c r="L2475" s="463"/>
      <c r="M2475" s="469"/>
    </row>
    <row r="2476" spans="2:13">
      <c r="B2476" s="82" t="s">
        <v>1676</v>
      </c>
      <c r="C2476" s="392" t="s">
        <v>1677</v>
      </c>
      <c r="D2476" s="393" t="s">
        <v>1678</v>
      </c>
      <c r="E2476" s="391" t="s">
        <v>1676</v>
      </c>
      <c r="F2476" s="392" t="s">
        <v>1677</v>
      </c>
      <c r="G2476" s="393" t="s">
        <v>1678</v>
      </c>
      <c r="H2476" s="391" t="s">
        <v>1696</v>
      </c>
      <c r="I2476" s="392" t="s">
        <v>1733</v>
      </c>
      <c r="J2476" s="393" t="s">
        <v>1734</v>
      </c>
      <c r="K2476" s="391" t="s">
        <v>1704</v>
      </c>
      <c r="L2476" s="392"/>
      <c r="M2476" s="86" t="s">
        <v>1705</v>
      </c>
    </row>
    <row r="2477" spans="2:13">
      <c r="B2477" s="70" t="s">
        <v>1680</v>
      </c>
      <c r="C2477" s="95" t="s">
        <v>1146</v>
      </c>
      <c r="D2477" s="101">
        <v>102</v>
      </c>
      <c r="E2477" s="394" t="s">
        <v>1680</v>
      </c>
      <c r="F2477" s="103" t="s">
        <v>946</v>
      </c>
      <c r="G2477" s="101">
        <v>68</v>
      </c>
      <c r="H2477" s="394" t="s">
        <v>1697</v>
      </c>
      <c r="I2477" s="95">
        <v>0</v>
      </c>
      <c r="J2477" s="101">
        <v>20</v>
      </c>
      <c r="K2477" s="394" t="s">
        <v>1706</v>
      </c>
      <c r="L2477" s="395"/>
      <c r="M2477" s="116">
        <v>0</v>
      </c>
    </row>
    <row r="2478" spans="2:13">
      <c r="B2478" s="70" t="s">
        <v>1681</v>
      </c>
      <c r="C2478" s="95" t="s">
        <v>849</v>
      </c>
      <c r="D2478" s="101">
        <v>75</v>
      </c>
      <c r="E2478" s="394" t="s">
        <v>1681</v>
      </c>
      <c r="F2478" s="95" t="s">
        <v>846</v>
      </c>
      <c r="G2478" s="101">
        <v>102</v>
      </c>
      <c r="H2478" s="394" t="s">
        <v>1698</v>
      </c>
      <c r="I2478" s="95">
        <v>100</v>
      </c>
      <c r="J2478" s="101">
        <v>-75</v>
      </c>
      <c r="K2478" s="394" t="s">
        <v>1737</v>
      </c>
      <c r="L2478" s="395"/>
      <c r="M2478" s="116">
        <v>0</v>
      </c>
    </row>
    <row r="2479" spans="2:13">
      <c r="B2479" s="70" t="s">
        <v>1682</v>
      </c>
      <c r="C2479" s="95" t="s">
        <v>646</v>
      </c>
      <c r="D2479" s="101">
        <v>81</v>
      </c>
      <c r="E2479" s="394" t="s">
        <v>1682</v>
      </c>
      <c r="F2479" s="95" t="s">
        <v>1273</v>
      </c>
      <c r="G2479" s="101">
        <v>95</v>
      </c>
      <c r="H2479" s="394" t="s">
        <v>1699</v>
      </c>
      <c r="I2479" s="95">
        <v>0</v>
      </c>
      <c r="J2479" s="101">
        <v>0</v>
      </c>
      <c r="K2479" s="76" t="s">
        <v>1708</v>
      </c>
      <c r="L2479" s="77"/>
      <c r="M2479" s="110">
        <v>0</v>
      </c>
    </row>
    <row r="2480" spans="2:13">
      <c r="B2480" s="70" t="s">
        <v>1683</v>
      </c>
      <c r="C2480" s="118" t="s">
        <v>1789</v>
      </c>
      <c r="D2480" s="101">
        <v>75</v>
      </c>
      <c r="E2480" s="394" t="s">
        <v>1683</v>
      </c>
      <c r="F2480" s="105" t="s">
        <v>1309</v>
      </c>
      <c r="G2480" s="101">
        <v>95</v>
      </c>
      <c r="H2480" s="394" t="s">
        <v>1700</v>
      </c>
      <c r="I2480" s="95">
        <v>0</v>
      </c>
      <c r="J2480" s="101">
        <v>10</v>
      </c>
      <c r="K2480" s="462" t="s">
        <v>1709</v>
      </c>
      <c r="L2480" s="463"/>
      <c r="M2480" s="469"/>
    </row>
    <row r="2481" spans="2:13">
      <c r="B2481" s="70" t="s">
        <v>1684</v>
      </c>
      <c r="C2481" s="95" t="s">
        <v>1724</v>
      </c>
      <c r="D2481" s="101">
        <v>0</v>
      </c>
      <c r="E2481" s="394" t="s">
        <v>1684</v>
      </c>
      <c r="F2481" s="95" t="s">
        <v>1724</v>
      </c>
      <c r="G2481" s="101">
        <v>0</v>
      </c>
      <c r="H2481" s="395" t="s">
        <v>1726</v>
      </c>
      <c r="I2481" s="95">
        <v>50</v>
      </c>
      <c r="J2481" s="101">
        <v>0</v>
      </c>
      <c r="K2481" s="470" t="s">
        <v>1710</v>
      </c>
      <c r="L2481" s="471"/>
      <c r="M2481" s="116">
        <v>0</v>
      </c>
    </row>
    <row r="2482" spans="2:13">
      <c r="B2482" s="70" t="s">
        <v>1685</v>
      </c>
      <c r="C2482" s="95" t="s">
        <v>665</v>
      </c>
      <c r="D2482" s="101">
        <v>90</v>
      </c>
      <c r="E2482" s="394" t="s">
        <v>1685</v>
      </c>
      <c r="F2482" s="95" t="s">
        <v>952</v>
      </c>
      <c r="G2482" s="101">
        <v>95</v>
      </c>
      <c r="H2482" s="394" t="s">
        <v>1701</v>
      </c>
      <c r="I2482" s="95">
        <v>0</v>
      </c>
      <c r="J2482" s="101">
        <v>20</v>
      </c>
      <c r="K2482" s="470" t="s">
        <v>1711</v>
      </c>
      <c r="L2482" s="471"/>
      <c r="M2482" s="116">
        <v>50</v>
      </c>
    </row>
    <row r="2483" spans="2:13">
      <c r="B2483" s="70" t="s">
        <v>1686</v>
      </c>
      <c r="C2483" s="105" t="s">
        <v>871</v>
      </c>
      <c r="D2483" s="101">
        <v>150</v>
      </c>
      <c r="E2483" s="394" t="s">
        <v>1686</v>
      </c>
      <c r="F2483" s="103" t="s">
        <v>868</v>
      </c>
      <c r="G2483" s="101">
        <v>84</v>
      </c>
      <c r="H2483" s="394" t="s">
        <v>1687</v>
      </c>
      <c r="I2483" s="95">
        <v>85</v>
      </c>
      <c r="J2483" s="101">
        <v>60</v>
      </c>
      <c r="K2483" s="470" t="s">
        <v>1712</v>
      </c>
      <c r="L2483" s="471"/>
      <c r="M2483" s="116">
        <v>100</v>
      </c>
    </row>
    <row r="2484" spans="2:13">
      <c r="B2484" s="70" t="s">
        <v>1687</v>
      </c>
      <c r="C2484" s="95" t="s">
        <v>1725</v>
      </c>
      <c r="D2484" s="101" t="s">
        <v>1725</v>
      </c>
      <c r="E2484" s="394" t="s">
        <v>1687</v>
      </c>
      <c r="F2484" s="95" t="s">
        <v>1725</v>
      </c>
      <c r="G2484" s="101" t="s">
        <v>1725</v>
      </c>
      <c r="H2484" s="394" t="s">
        <v>1702</v>
      </c>
      <c r="I2484" s="109">
        <v>0</v>
      </c>
      <c r="J2484" s="115">
        <v>0</v>
      </c>
      <c r="K2484" s="96"/>
      <c r="L2484" s="109"/>
      <c r="M2484" s="110"/>
    </row>
    <row r="2485" spans="2:13">
      <c r="B2485" s="70" t="s">
        <v>1688</v>
      </c>
      <c r="C2485" s="95" t="s">
        <v>1725</v>
      </c>
      <c r="D2485" s="101" t="s">
        <v>1725</v>
      </c>
      <c r="E2485" s="394" t="s">
        <v>1688</v>
      </c>
      <c r="F2485" s="95" t="s">
        <v>1725</v>
      </c>
      <c r="G2485" s="101" t="s">
        <v>1725</v>
      </c>
      <c r="H2485" s="472" t="s">
        <v>1714</v>
      </c>
      <c r="I2485" s="473"/>
      <c r="J2485" s="90" t="s">
        <v>1713</v>
      </c>
      <c r="K2485" s="106">
        <v>50</v>
      </c>
      <c r="L2485" s="91" t="s">
        <v>1707</v>
      </c>
      <c r="M2485" s="107">
        <v>95</v>
      </c>
    </row>
    <row r="2486" spans="2:13">
      <c r="B2486" s="70" t="s">
        <v>1689</v>
      </c>
      <c r="C2486" s="95" t="s">
        <v>629</v>
      </c>
      <c r="D2486" s="101">
        <v>60</v>
      </c>
      <c r="E2486" s="394" t="s">
        <v>1689</v>
      </c>
      <c r="F2486" s="95" t="s">
        <v>1724</v>
      </c>
      <c r="G2486" s="101">
        <v>0</v>
      </c>
      <c r="H2486" s="395"/>
      <c r="I2486" s="395"/>
      <c r="J2486" s="395"/>
      <c r="K2486" s="395"/>
      <c r="L2486" s="395"/>
      <c r="M2486" s="74"/>
    </row>
    <row r="2487" spans="2:13">
      <c r="B2487" s="70" t="s">
        <v>1690</v>
      </c>
      <c r="C2487" s="95" t="s">
        <v>1724</v>
      </c>
      <c r="D2487" s="101">
        <v>0</v>
      </c>
      <c r="E2487" s="394" t="s">
        <v>1690</v>
      </c>
      <c r="F2487" s="95" t="s">
        <v>1724</v>
      </c>
      <c r="G2487" s="101">
        <v>0</v>
      </c>
      <c r="H2487" s="395"/>
      <c r="I2487" s="395"/>
      <c r="J2487" s="395"/>
      <c r="K2487" s="395"/>
      <c r="L2487" s="395"/>
      <c r="M2487" s="74"/>
    </row>
    <row r="2488" spans="2:13">
      <c r="B2488" s="70" t="s">
        <v>1691</v>
      </c>
      <c r="C2488" s="95" t="s">
        <v>1724</v>
      </c>
      <c r="D2488" s="101">
        <v>0</v>
      </c>
      <c r="E2488" s="394" t="s">
        <v>1691</v>
      </c>
      <c r="F2488" s="95" t="s">
        <v>1724</v>
      </c>
      <c r="G2488" s="101">
        <v>0</v>
      </c>
      <c r="H2488" s="95" t="s">
        <v>1725</v>
      </c>
      <c r="I2488" s="395"/>
      <c r="J2488" s="395"/>
      <c r="K2488" s="395"/>
      <c r="L2488" s="395"/>
      <c r="M2488" s="74"/>
    </row>
    <row r="2489" spans="2:13">
      <c r="B2489" s="70" t="s">
        <v>1692</v>
      </c>
      <c r="C2489" s="103" t="s">
        <v>1254</v>
      </c>
      <c r="D2489" s="101">
        <v>80</v>
      </c>
      <c r="E2489" s="394" t="s">
        <v>1692</v>
      </c>
      <c r="F2489" s="95" t="s">
        <v>1724</v>
      </c>
      <c r="G2489" s="101">
        <v>0</v>
      </c>
      <c r="H2489" s="395"/>
      <c r="I2489" s="395"/>
      <c r="J2489" s="395"/>
      <c r="K2489" s="395"/>
      <c r="L2489" s="395"/>
      <c r="M2489" s="74"/>
    </row>
    <row r="2490" spans="2:13">
      <c r="B2490" s="70" t="s">
        <v>1693</v>
      </c>
      <c r="C2490" s="105" t="s">
        <v>1189</v>
      </c>
      <c r="D2490" s="101">
        <v>70</v>
      </c>
      <c r="E2490" s="394" t="s">
        <v>1693</v>
      </c>
      <c r="F2490" s="105" t="s">
        <v>1187</v>
      </c>
      <c r="G2490" s="101">
        <v>80</v>
      </c>
      <c r="H2490" s="95" t="s">
        <v>1718</v>
      </c>
      <c r="I2490" s="395"/>
      <c r="J2490" s="94" t="s">
        <v>1719</v>
      </c>
      <c r="K2490" s="395"/>
      <c r="L2490" s="94" t="s">
        <v>1720</v>
      </c>
      <c r="M2490" s="74"/>
    </row>
    <row r="2491" spans="2:13">
      <c r="B2491" s="70" t="s">
        <v>1694</v>
      </c>
      <c r="C2491" s="95" t="s">
        <v>1076</v>
      </c>
      <c r="D2491" s="101">
        <v>120</v>
      </c>
      <c r="E2491" s="394" t="s">
        <v>1694</v>
      </c>
      <c r="F2491" s="105" t="s">
        <v>801</v>
      </c>
      <c r="G2491" s="101">
        <v>90</v>
      </c>
      <c r="H2491" s="395"/>
      <c r="I2491" s="395"/>
      <c r="J2491" s="395"/>
      <c r="K2491" s="395"/>
      <c r="L2491" s="395"/>
      <c r="M2491" s="74"/>
    </row>
    <row r="2492" spans="2:13">
      <c r="B2492" s="70" t="s">
        <v>1679</v>
      </c>
      <c r="C2492" s="95" t="s">
        <v>754</v>
      </c>
      <c r="D2492" s="101">
        <v>80</v>
      </c>
      <c r="E2492" s="394" t="s">
        <v>1679</v>
      </c>
      <c r="F2492" s="95" t="s">
        <v>1724</v>
      </c>
      <c r="G2492" s="101">
        <v>0</v>
      </c>
      <c r="H2492" s="95" t="s">
        <v>1725</v>
      </c>
      <c r="I2492" s="395"/>
      <c r="J2492" s="395"/>
      <c r="K2492" s="395"/>
      <c r="L2492" s="395"/>
      <c r="M2492" s="74"/>
    </row>
    <row r="2493" spans="2:13">
      <c r="B2493" s="70" t="s">
        <v>1695</v>
      </c>
      <c r="C2493" s="95" t="s">
        <v>966</v>
      </c>
      <c r="D2493" s="101">
        <v>75</v>
      </c>
      <c r="E2493" s="394" t="s">
        <v>1695</v>
      </c>
      <c r="F2493" s="95" t="s">
        <v>1724</v>
      </c>
      <c r="G2493" s="101">
        <v>0</v>
      </c>
      <c r="H2493" s="395"/>
      <c r="I2493" s="395"/>
      <c r="J2493" s="395"/>
      <c r="K2493" s="395"/>
      <c r="L2493" s="395"/>
      <c r="M2493" s="74"/>
    </row>
    <row r="2494" spans="2:13" ht="15.75" thickBot="1">
      <c r="B2494" s="111" t="s">
        <v>1731</v>
      </c>
      <c r="C2494" s="102"/>
      <c r="D2494" s="117">
        <v>84</v>
      </c>
      <c r="E2494" s="112" t="s">
        <v>1732</v>
      </c>
      <c r="F2494" s="102"/>
      <c r="G2494" s="117">
        <v>89</v>
      </c>
      <c r="H2494" s="92"/>
      <c r="I2494" s="92"/>
      <c r="J2494" s="92"/>
      <c r="K2494" s="92"/>
      <c r="L2494" s="92"/>
      <c r="M2494" s="93"/>
    </row>
    <row r="2495" spans="2:13" ht="15.75" thickTop="1">
      <c r="B2495" s="165"/>
      <c r="C2495" s="166"/>
      <c r="D2495" s="166"/>
      <c r="E2495" s="165"/>
      <c r="F2495" s="166"/>
      <c r="G2495" s="166"/>
      <c r="H2495" s="165"/>
      <c r="I2495" s="165"/>
      <c r="J2495" s="165"/>
      <c r="K2495" s="165"/>
      <c r="L2495" s="165"/>
      <c r="M2495" s="165"/>
    </row>
    <row r="2496" spans="2:13">
      <c r="B2496" s="165"/>
      <c r="C2496" s="166"/>
      <c r="D2496" s="166"/>
      <c r="E2496" s="165"/>
      <c r="F2496" s="166"/>
      <c r="G2496" s="166"/>
      <c r="H2496" s="165"/>
      <c r="I2496" s="165"/>
      <c r="J2496" s="165"/>
      <c r="K2496" s="165"/>
      <c r="L2496" s="165"/>
      <c r="M2496" s="165"/>
    </row>
    <row r="2497" spans="2:13" ht="15.75" thickBot="1">
      <c r="B2497" s="165"/>
      <c r="C2497" s="166"/>
      <c r="D2497" s="166"/>
      <c r="E2497" s="165"/>
      <c r="F2497" s="166"/>
      <c r="G2497" s="166"/>
      <c r="H2497" s="165"/>
      <c r="I2497" s="165"/>
      <c r="J2497" s="165"/>
      <c r="K2497" s="165"/>
      <c r="L2497" s="165"/>
      <c r="M2497" s="165"/>
    </row>
    <row r="2498" spans="2:13" ht="16.5" thickTop="1" thickBot="1">
      <c r="B2498" s="457" t="s">
        <v>1841</v>
      </c>
      <c r="C2498" s="458"/>
      <c r="D2498" s="459" t="s">
        <v>1660</v>
      </c>
      <c r="E2498" s="460"/>
      <c r="F2498" s="460"/>
      <c r="G2498" s="460"/>
      <c r="H2498" s="460"/>
      <c r="I2498" s="461"/>
      <c r="J2498" s="167"/>
      <c r="K2498" s="68"/>
      <c r="L2498" s="68"/>
      <c r="M2498" s="69"/>
    </row>
    <row r="2499" spans="2:13" ht="15.75" thickTop="1">
      <c r="B2499" s="75" t="s">
        <v>1669</v>
      </c>
      <c r="C2499" s="270">
        <v>17</v>
      </c>
      <c r="D2499" s="269" t="s">
        <v>1654</v>
      </c>
      <c r="E2499" s="270" t="s">
        <v>1655</v>
      </c>
      <c r="F2499" s="270" t="s">
        <v>1656</v>
      </c>
      <c r="G2499" s="270" t="s">
        <v>1658</v>
      </c>
      <c r="H2499" s="270" t="s">
        <v>1657</v>
      </c>
      <c r="I2499" s="271" t="s">
        <v>1659</v>
      </c>
      <c r="J2499" s="168"/>
      <c r="K2499" s="268"/>
      <c r="L2499" s="268"/>
      <c r="M2499" s="74"/>
    </row>
    <row r="2500" spans="2:13">
      <c r="B2500" s="75" t="s">
        <v>1762</v>
      </c>
      <c r="C2500" s="95" t="s">
        <v>1747</v>
      </c>
      <c r="D2500" s="96">
        <v>61</v>
      </c>
      <c r="E2500" s="97">
        <v>90</v>
      </c>
      <c r="F2500" s="97">
        <v>45</v>
      </c>
      <c r="G2500" s="97">
        <v>50</v>
      </c>
      <c r="H2500" s="97">
        <v>50</v>
      </c>
      <c r="I2500" s="98">
        <v>160</v>
      </c>
      <c r="J2500" s="168"/>
      <c r="K2500" s="268"/>
      <c r="L2500" s="268"/>
      <c r="M2500" s="74"/>
    </row>
    <row r="2501" spans="2:13">
      <c r="B2501" s="75" t="s">
        <v>1667</v>
      </c>
      <c r="C2501" s="95" t="s">
        <v>0</v>
      </c>
      <c r="D2501" s="462" t="s">
        <v>1671</v>
      </c>
      <c r="E2501" s="463"/>
      <c r="F2501" s="463"/>
      <c r="G2501" s="463"/>
      <c r="H2501" s="463"/>
      <c r="I2501" s="464"/>
      <c r="J2501" s="168"/>
      <c r="K2501" s="268"/>
      <c r="L2501" s="268"/>
      <c r="M2501" s="74"/>
    </row>
    <row r="2502" spans="2:13">
      <c r="B2502" s="75" t="s">
        <v>1668</v>
      </c>
      <c r="C2502" s="95" t="s">
        <v>6</v>
      </c>
      <c r="D2502" s="465" t="s">
        <v>1663</v>
      </c>
      <c r="E2502" s="466"/>
      <c r="F2502" s="466"/>
      <c r="G2502" s="466" t="s">
        <v>1664</v>
      </c>
      <c r="H2502" s="466"/>
      <c r="I2502" s="467"/>
      <c r="J2502" s="168"/>
      <c r="K2502" s="268"/>
      <c r="L2502" s="268"/>
      <c r="M2502" s="74"/>
    </row>
    <row r="2503" spans="2:13">
      <c r="B2503" s="75" t="s">
        <v>1672</v>
      </c>
      <c r="C2503" s="118" t="s">
        <v>1592</v>
      </c>
      <c r="D2503" s="72" t="s">
        <v>1665</v>
      </c>
      <c r="E2503" s="275" t="s">
        <v>1751</v>
      </c>
      <c r="F2503" s="268"/>
      <c r="G2503" s="73" t="s">
        <v>1665</v>
      </c>
      <c r="H2503" s="275" t="s">
        <v>629</v>
      </c>
      <c r="I2503" s="79"/>
      <c r="J2503" s="284"/>
      <c r="K2503" s="268"/>
      <c r="L2503" s="268"/>
      <c r="M2503" s="74"/>
    </row>
    <row r="2504" spans="2:13">
      <c r="B2504" s="75" t="s">
        <v>1661</v>
      </c>
      <c r="C2504" s="119">
        <v>1090.3699999999999</v>
      </c>
      <c r="D2504" s="80" t="s">
        <v>1666</v>
      </c>
      <c r="E2504" s="99">
        <v>80</v>
      </c>
      <c r="F2504" s="77"/>
      <c r="G2504" s="81" t="s">
        <v>1666</v>
      </c>
      <c r="H2504" s="99">
        <v>60</v>
      </c>
      <c r="I2504" s="78"/>
      <c r="J2504" s="161"/>
      <c r="K2504" s="268"/>
      <c r="L2504" s="268"/>
      <c r="M2504" s="74"/>
    </row>
    <row r="2505" spans="2:13">
      <c r="B2505" s="75" t="s">
        <v>1662</v>
      </c>
      <c r="C2505" s="95">
        <v>102.7</v>
      </c>
      <c r="D2505" s="462" t="s">
        <v>1670</v>
      </c>
      <c r="E2505" s="463"/>
      <c r="F2505" s="463"/>
      <c r="G2505" s="463"/>
      <c r="H2505" s="463"/>
      <c r="I2505" s="464"/>
      <c r="J2505" s="161"/>
      <c r="K2505" s="268"/>
      <c r="L2505" s="268"/>
      <c r="M2505" s="74"/>
    </row>
    <row r="2506" spans="2:13">
      <c r="B2506" s="75" t="s">
        <v>1730</v>
      </c>
      <c r="C2506" s="95">
        <v>544.09</v>
      </c>
      <c r="D2506" s="465" t="s">
        <v>1663</v>
      </c>
      <c r="E2506" s="466"/>
      <c r="F2506" s="466"/>
      <c r="G2506" s="466" t="s">
        <v>1664</v>
      </c>
      <c r="H2506" s="466"/>
      <c r="I2506" s="467"/>
      <c r="J2506" s="161"/>
      <c r="K2506" s="268"/>
      <c r="L2506" s="268"/>
      <c r="M2506" s="74"/>
    </row>
    <row r="2507" spans="2:13">
      <c r="B2507" s="75" t="s">
        <v>1715</v>
      </c>
      <c r="C2507" s="95">
        <v>0.94</v>
      </c>
      <c r="D2507" s="72" t="s">
        <v>1665</v>
      </c>
      <c r="E2507" s="275" t="s">
        <v>708</v>
      </c>
      <c r="F2507" s="268"/>
      <c r="G2507" s="73" t="s">
        <v>1665</v>
      </c>
      <c r="H2507" s="275" t="s">
        <v>635</v>
      </c>
      <c r="I2507" s="79"/>
      <c r="J2507" s="161"/>
      <c r="K2507" s="268"/>
      <c r="L2507" s="268"/>
      <c r="M2507" s="74"/>
    </row>
    <row r="2508" spans="2:13">
      <c r="B2508" s="75" t="s">
        <v>1716</v>
      </c>
      <c r="C2508" s="95">
        <v>2.46</v>
      </c>
      <c r="D2508" s="72" t="s">
        <v>1666</v>
      </c>
      <c r="E2508" s="99">
        <v>90</v>
      </c>
      <c r="F2508" s="77"/>
      <c r="G2508" s="81" t="s">
        <v>1666</v>
      </c>
      <c r="H2508" s="100">
        <v>52</v>
      </c>
      <c r="I2508" s="79"/>
      <c r="J2508" s="161"/>
      <c r="K2508" s="268"/>
      <c r="L2508" s="268"/>
      <c r="M2508" s="74"/>
    </row>
    <row r="2509" spans="2:13">
      <c r="B2509" s="468" t="s">
        <v>1673</v>
      </c>
      <c r="C2509" s="463"/>
      <c r="D2509" s="464"/>
      <c r="E2509" s="462" t="s">
        <v>1674</v>
      </c>
      <c r="F2509" s="463"/>
      <c r="G2509" s="464"/>
      <c r="H2509" s="462" t="s">
        <v>1675</v>
      </c>
      <c r="I2509" s="463"/>
      <c r="J2509" s="464"/>
      <c r="K2509" s="462" t="s">
        <v>1703</v>
      </c>
      <c r="L2509" s="463"/>
      <c r="M2509" s="469"/>
    </row>
    <row r="2510" spans="2:13">
      <c r="B2510" s="82" t="s">
        <v>1676</v>
      </c>
      <c r="C2510" s="270" t="s">
        <v>1677</v>
      </c>
      <c r="D2510" s="271" t="s">
        <v>1678</v>
      </c>
      <c r="E2510" s="269" t="s">
        <v>1676</v>
      </c>
      <c r="F2510" s="270" t="s">
        <v>1677</v>
      </c>
      <c r="G2510" s="271" t="s">
        <v>1678</v>
      </c>
      <c r="H2510" s="269" t="s">
        <v>1696</v>
      </c>
      <c r="I2510" s="270" t="s">
        <v>1733</v>
      </c>
      <c r="J2510" s="271" t="s">
        <v>1734</v>
      </c>
      <c r="K2510" s="269" t="s">
        <v>1704</v>
      </c>
      <c r="L2510" s="270"/>
      <c r="M2510" s="86" t="s">
        <v>1705</v>
      </c>
    </row>
    <row r="2511" spans="2:13">
      <c r="B2511" s="70" t="s">
        <v>1680</v>
      </c>
      <c r="C2511" s="95" t="s">
        <v>1146</v>
      </c>
      <c r="D2511" s="101">
        <v>102</v>
      </c>
      <c r="E2511" s="267" t="s">
        <v>1680</v>
      </c>
      <c r="F2511" s="103" t="s">
        <v>946</v>
      </c>
      <c r="G2511" s="101">
        <v>68</v>
      </c>
      <c r="H2511" s="267" t="s">
        <v>1697</v>
      </c>
      <c r="I2511" s="95">
        <v>0</v>
      </c>
      <c r="J2511" s="101">
        <v>0</v>
      </c>
      <c r="K2511" s="267" t="s">
        <v>1706</v>
      </c>
      <c r="L2511" s="268"/>
      <c r="M2511" s="116">
        <v>30</v>
      </c>
    </row>
    <row r="2512" spans="2:13">
      <c r="B2512" s="70" t="s">
        <v>1681</v>
      </c>
      <c r="C2512" s="95" t="s">
        <v>1724</v>
      </c>
      <c r="D2512" s="101">
        <v>0</v>
      </c>
      <c r="E2512" s="267" t="s">
        <v>1681</v>
      </c>
      <c r="F2512" s="95" t="s">
        <v>1724</v>
      </c>
      <c r="G2512" s="101">
        <v>0</v>
      </c>
      <c r="H2512" s="267" t="s">
        <v>1698</v>
      </c>
      <c r="I2512" s="95">
        <v>90</v>
      </c>
      <c r="J2512" s="101">
        <v>0</v>
      </c>
      <c r="K2512" s="267" t="s">
        <v>1737</v>
      </c>
      <c r="L2512" s="268"/>
      <c r="M2512" s="116">
        <v>50</v>
      </c>
    </row>
    <row r="2513" spans="2:13">
      <c r="B2513" s="70" t="s">
        <v>1682</v>
      </c>
      <c r="C2513" s="95" t="s">
        <v>1724</v>
      </c>
      <c r="D2513" s="101">
        <v>0</v>
      </c>
      <c r="E2513" s="267" t="s">
        <v>1682</v>
      </c>
      <c r="F2513" s="95" t="s">
        <v>1724</v>
      </c>
      <c r="G2513" s="101">
        <v>0</v>
      </c>
      <c r="H2513" s="267" t="s">
        <v>1699</v>
      </c>
      <c r="I2513" s="95">
        <v>0</v>
      </c>
      <c r="J2513" s="101">
        <v>0</v>
      </c>
      <c r="K2513" s="76" t="s">
        <v>1708</v>
      </c>
      <c r="L2513" s="77"/>
      <c r="M2513" s="110">
        <v>0</v>
      </c>
    </row>
    <row r="2514" spans="2:13">
      <c r="B2514" s="70" t="s">
        <v>1683</v>
      </c>
      <c r="C2514" s="95" t="s">
        <v>1724</v>
      </c>
      <c r="D2514" s="101">
        <v>0</v>
      </c>
      <c r="E2514" s="267" t="s">
        <v>1683</v>
      </c>
      <c r="F2514" s="95" t="s">
        <v>1724</v>
      </c>
      <c r="G2514" s="101">
        <v>0</v>
      </c>
      <c r="H2514" s="267" t="s">
        <v>1700</v>
      </c>
      <c r="I2514" s="95">
        <v>0</v>
      </c>
      <c r="J2514" s="101">
        <v>0</v>
      </c>
      <c r="K2514" s="462" t="s">
        <v>1709</v>
      </c>
      <c r="L2514" s="463"/>
      <c r="M2514" s="469"/>
    </row>
    <row r="2515" spans="2:13">
      <c r="B2515" s="70" t="s">
        <v>1684</v>
      </c>
      <c r="C2515" s="95" t="s">
        <v>1724</v>
      </c>
      <c r="D2515" s="101">
        <v>0</v>
      </c>
      <c r="E2515" s="267" t="s">
        <v>1684</v>
      </c>
      <c r="F2515" s="95" t="s">
        <v>887</v>
      </c>
      <c r="G2515" s="101">
        <v>60</v>
      </c>
      <c r="H2515" s="268" t="s">
        <v>1726</v>
      </c>
      <c r="I2515" s="95">
        <v>50</v>
      </c>
      <c r="J2515" s="101">
        <v>0</v>
      </c>
      <c r="K2515" s="470" t="s">
        <v>1710</v>
      </c>
      <c r="L2515" s="471"/>
      <c r="M2515" s="116">
        <v>0</v>
      </c>
    </row>
    <row r="2516" spans="2:13">
      <c r="B2516" s="70" t="s">
        <v>1685</v>
      </c>
      <c r="C2516" s="95" t="s">
        <v>1724</v>
      </c>
      <c r="D2516" s="101">
        <v>0</v>
      </c>
      <c r="E2516" s="267" t="s">
        <v>1685</v>
      </c>
      <c r="F2516" s="95" t="s">
        <v>1724</v>
      </c>
      <c r="G2516" s="101">
        <v>0</v>
      </c>
      <c r="H2516" s="267" t="s">
        <v>1701</v>
      </c>
      <c r="I2516" s="95">
        <v>0</v>
      </c>
      <c r="J2516" s="101">
        <v>0</v>
      </c>
      <c r="K2516" s="470" t="s">
        <v>1711</v>
      </c>
      <c r="L2516" s="471"/>
      <c r="M2516" s="116">
        <v>0</v>
      </c>
    </row>
    <row r="2517" spans="2:13">
      <c r="B2517" s="70" t="s">
        <v>1686</v>
      </c>
      <c r="C2517" s="95" t="s">
        <v>1724</v>
      </c>
      <c r="D2517" s="101">
        <v>0</v>
      </c>
      <c r="E2517" s="267" t="s">
        <v>1686</v>
      </c>
      <c r="F2517" s="95" t="s">
        <v>1724</v>
      </c>
      <c r="G2517" s="101">
        <v>0</v>
      </c>
      <c r="H2517" s="267" t="s">
        <v>1687</v>
      </c>
      <c r="I2517" s="95">
        <v>85</v>
      </c>
      <c r="J2517" s="101">
        <v>0</v>
      </c>
      <c r="K2517" s="470" t="s">
        <v>1712</v>
      </c>
      <c r="L2517" s="471"/>
      <c r="M2517" s="116">
        <v>0</v>
      </c>
    </row>
    <row r="2518" spans="2:13">
      <c r="B2518" s="70" t="s">
        <v>1687</v>
      </c>
      <c r="C2518" s="95" t="s">
        <v>1724</v>
      </c>
      <c r="D2518" s="101">
        <v>0</v>
      </c>
      <c r="E2518" s="267" t="s">
        <v>1687</v>
      </c>
      <c r="F2518" s="95" t="s">
        <v>1724</v>
      </c>
      <c r="G2518" s="101">
        <v>0</v>
      </c>
      <c r="H2518" s="267" t="s">
        <v>1702</v>
      </c>
      <c r="I2518" s="109">
        <v>0</v>
      </c>
      <c r="J2518" s="115">
        <v>0</v>
      </c>
      <c r="K2518" s="96"/>
      <c r="L2518" s="109"/>
      <c r="M2518" s="110"/>
    </row>
    <row r="2519" spans="2:13">
      <c r="B2519" s="70" t="s">
        <v>1688</v>
      </c>
      <c r="C2519" s="95" t="s">
        <v>776</v>
      </c>
      <c r="D2519" s="101">
        <v>40</v>
      </c>
      <c r="E2519" s="267" t="s">
        <v>1688</v>
      </c>
      <c r="F2519" s="95" t="s">
        <v>1724</v>
      </c>
      <c r="G2519" s="101">
        <v>0</v>
      </c>
      <c r="H2519" s="472" t="s">
        <v>1714</v>
      </c>
      <c r="I2519" s="473"/>
      <c r="J2519" s="90" t="s">
        <v>1713</v>
      </c>
      <c r="K2519" s="106">
        <v>80</v>
      </c>
      <c r="L2519" s="91" t="s">
        <v>1707</v>
      </c>
      <c r="M2519" s="107">
        <v>100</v>
      </c>
    </row>
    <row r="2520" spans="2:13">
      <c r="B2520" s="70" t="s">
        <v>1689</v>
      </c>
      <c r="C2520" s="95" t="s">
        <v>1725</v>
      </c>
      <c r="D2520" s="101" t="s">
        <v>1725</v>
      </c>
      <c r="E2520" s="267" t="s">
        <v>1689</v>
      </c>
      <c r="F2520" s="95" t="s">
        <v>1725</v>
      </c>
      <c r="G2520" s="101" t="s">
        <v>1725</v>
      </c>
      <c r="H2520" s="268"/>
      <c r="I2520" s="268"/>
      <c r="J2520" s="268"/>
      <c r="K2520" s="268"/>
      <c r="L2520" s="268"/>
      <c r="M2520" s="74"/>
    </row>
    <row r="2521" spans="2:13">
      <c r="B2521" s="70" t="s">
        <v>1690</v>
      </c>
      <c r="C2521" s="95" t="s">
        <v>1724</v>
      </c>
      <c r="D2521" s="101">
        <v>0</v>
      </c>
      <c r="E2521" s="267" t="s">
        <v>1690</v>
      </c>
      <c r="F2521" s="95" t="s">
        <v>1724</v>
      </c>
      <c r="G2521" s="101">
        <v>0</v>
      </c>
      <c r="H2521" s="268"/>
      <c r="I2521" s="268"/>
      <c r="J2521" s="268"/>
      <c r="K2521" s="268"/>
      <c r="L2521" s="268"/>
      <c r="M2521" s="74"/>
    </row>
    <row r="2522" spans="2:13">
      <c r="B2522" s="70" t="s">
        <v>1691</v>
      </c>
      <c r="C2522" s="95" t="s">
        <v>1725</v>
      </c>
      <c r="D2522" s="101" t="s">
        <v>1725</v>
      </c>
      <c r="E2522" s="267" t="s">
        <v>1691</v>
      </c>
      <c r="F2522" s="95" t="s">
        <v>1725</v>
      </c>
      <c r="G2522" s="101" t="s">
        <v>1725</v>
      </c>
      <c r="H2522" s="268"/>
      <c r="I2522" s="268"/>
      <c r="J2522" s="268"/>
      <c r="K2522" s="268"/>
      <c r="L2522" s="268"/>
      <c r="M2522" s="74"/>
    </row>
    <row r="2523" spans="2:13">
      <c r="B2523" s="70" t="s">
        <v>1692</v>
      </c>
      <c r="C2523" s="95" t="s">
        <v>1724</v>
      </c>
      <c r="D2523" s="101">
        <v>0</v>
      </c>
      <c r="E2523" s="267" t="s">
        <v>1692</v>
      </c>
      <c r="F2523" s="95" t="s">
        <v>1724</v>
      </c>
      <c r="G2523" s="101">
        <v>0</v>
      </c>
      <c r="H2523" s="268"/>
      <c r="I2523" s="268"/>
      <c r="J2523" s="268"/>
      <c r="K2523" s="268"/>
      <c r="L2523" s="268"/>
      <c r="M2523" s="74"/>
    </row>
    <row r="2524" spans="2:13">
      <c r="B2524" s="70" t="s">
        <v>1693</v>
      </c>
      <c r="C2524" s="95" t="s">
        <v>1724</v>
      </c>
      <c r="D2524" s="101">
        <v>0</v>
      </c>
      <c r="E2524" s="267" t="s">
        <v>1693</v>
      </c>
      <c r="F2524" s="105" t="s">
        <v>1187</v>
      </c>
      <c r="G2524" s="101">
        <v>80</v>
      </c>
      <c r="H2524" s="95" t="s">
        <v>1718</v>
      </c>
      <c r="I2524" s="268"/>
      <c r="J2524" s="94" t="s">
        <v>1719</v>
      </c>
      <c r="K2524" s="268"/>
      <c r="L2524" s="94" t="s">
        <v>1720</v>
      </c>
      <c r="M2524" s="74"/>
    </row>
    <row r="2525" spans="2:13">
      <c r="B2525" s="70" t="s">
        <v>1694</v>
      </c>
      <c r="C2525" s="95" t="s">
        <v>1724</v>
      </c>
      <c r="D2525" s="101">
        <v>0</v>
      </c>
      <c r="E2525" s="267" t="s">
        <v>1694</v>
      </c>
      <c r="F2525" s="95" t="s">
        <v>1724</v>
      </c>
      <c r="G2525" s="101">
        <v>0</v>
      </c>
      <c r="H2525" s="268"/>
      <c r="I2525" s="268"/>
      <c r="J2525" s="268"/>
      <c r="K2525" s="268"/>
      <c r="L2525" s="268"/>
      <c r="M2525" s="74"/>
    </row>
    <row r="2526" spans="2:13">
      <c r="B2526" s="70" t="s">
        <v>1679</v>
      </c>
      <c r="C2526" s="103" t="s">
        <v>1068</v>
      </c>
      <c r="D2526" s="101">
        <v>70</v>
      </c>
      <c r="E2526" s="267" t="s">
        <v>1679</v>
      </c>
      <c r="F2526" s="95" t="s">
        <v>1724</v>
      </c>
      <c r="G2526" s="101">
        <v>0</v>
      </c>
      <c r="H2526" s="268"/>
      <c r="I2526" s="268"/>
      <c r="J2526" s="268"/>
      <c r="K2526" s="268"/>
      <c r="L2526" s="268"/>
      <c r="M2526" s="74"/>
    </row>
    <row r="2527" spans="2:13">
      <c r="B2527" s="70" t="s">
        <v>1695</v>
      </c>
      <c r="C2527" s="103" t="s">
        <v>1024</v>
      </c>
      <c r="D2527" s="101">
        <v>48</v>
      </c>
      <c r="E2527" s="267" t="s">
        <v>1695</v>
      </c>
      <c r="F2527" s="95" t="s">
        <v>1724</v>
      </c>
      <c r="G2527" s="101">
        <v>0</v>
      </c>
      <c r="H2527" s="268"/>
      <c r="I2527" s="268"/>
      <c r="J2527" s="268"/>
      <c r="K2527" s="268"/>
      <c r="L2527" s="268"/>
      <c r="M2527" s="74"/>
    </row>
    <row r="2528" spans="2:13" ht="15.75" thickBot="1">
      <c r="B2528" s="111" t="s">
        <v>1731</v>
      </c>
      <c r="C2528" s="102"/>
      <c r="D2528" s="117">
        <v>65</v>
      </c>
      <c r="E2528" s="112" t="s">
        <v>1732</v>
      </c>
      <c r="F2528" s="102"/>
      <c r="G2528" s="117">
        <v>69</v>
      </c>
      <c r="H2528" s="92"/>
      <c r="I2528" s="92"/>
      <c r="J2528" s="92"/>
      <c r="K2528" s="92"/>
      <c r="L2528" s="92"/>
      <c r="M2528" s="93"/>
    </row>
    <row r="2529" spans="2:13" ht="15.75" thickTop="1">
      <c r="B2529" s="165"/>
      <c r="C2529" s="166"/>
      <c r="D2529" s="166"/>
      <c r="E2529" s="165"/>
      <c r="F2529" s="166"/>
      <c r="G2529" s="166"/>
      <c r="H2529" s="165"/>
      <c r="I2529" s="165"/>
      <c r="J2529" s="165"/>
      <c r="K2529" s="165"/>
      <c r="L2529" s="165"/>
      <c r="M2529" s="165"/>
    </row>
    <row r="2530" spans="2:13">
      <c r="B2530" s="165"/>
      <c r="C2530" s="166"/>
      <c r="D2530" s="166"/>
      <c r="E2530" s="165"/>
      <c r="F2530" s="166"/>
      <c r="G2530" s="166"/>
      <c r="H2530" s="165"/>
      <c r="I2530" s="165"/>
      <c r="J2530" s="165"/>
      <c r="K2530" s="165"/>
      <c r="L2530" s="165"/>
      <c r="M2530" s="165"/>
    </row>
    <row r="2531" spans="2:13" ht="15.75" thickBot="1">
      <c r="B2531" s="165"/>
      <c r="C2531" s="166"/>
      <c r="D2531" s="166"/>
      <c r="E2531" s="165"/>
      <c r="F2531" s="166"/>
      <c r="G2531" s="166"/>
      <c r="H2531" s="165"/>
      <c r="I2531" s="165"/>
      <c r="J2531" s="165"/>
      <c r="K2531" s="165"/>
      <c r="L2531" s="165"/>
      <c r="M2531" s="165"/>
    </row>
    <row r="2532" spans="2:13" ht="16.5" thickTop="1" thickBot="1">
      <c r="B2532" s="457" t="s">
        <v>1910</v>
      </c>
      <c r="C2532" s="458"/>
      <c r="D2532" s="459" t="s">
        <v>1660</v>
      </c>
      <c r="E2532" s="460"/>
      <c r="F2532" s="460"/>
      <c r="G2532" s="460"/>
      <c r="H2532" s="460"/>
      <c r="I2532" s="461"/>
      <c r="J2532" s="139"/>
      <c r="K2532" s="68"/>
      <c r="L2532" s="68"/>
      <c r="M2532" s="69"/>
    </row>
    <row r="2533" spans="2:13" ht="15.75" thickTop="1">
      <c r="B2533" s="75" t="s">
        <v>1669</v>
      </c>
      <c r="C2533" s="398">
        <v>13</v>
      </c>
      <c r="D2533" s="397" t="s">
        <v>1654</v>
      </c>
      <c r="E2533" s="398" t="s">
        <v>1655</v>
      </c>
      <c r="F2533" s="398" t="s">
        <v>1656</v>
      </c>
      <c r="G2533" s="398" t="s">
        <v>1658</v>
      </c>
      <c r="H2533" s="398" t="s">
        <v>1657</v>
      </c>
      <c r="I2533" s="399" t="s">
        <v>1659</v>
      </c>
      <c r="J2533" s="137"/>
      <c r="K2533" s="401"/>
      <c r="L2533" s="401"/>
      <c r="M2533" s="74"/>
    </row>
    <row r="2534" spans="2:13">
      <c r="B2534" s="75" t="s">
        <v>1762</v>
      </c>
      <c r="C2534" s="95" t="s">
        <v>1767</v>
      </c>
      <c r="D2534" s="96">
        <v>70</v>
      </c>
      <c r="E2534" s="97">
        <v>60</v>
      </c>
      <c r="F2534" s="97">
        <v>125</v>
      </c>
      <c r="G2534" s="97">
        <v>115</v>
      </c>
      <c r="H2534" s="97">
        <v>70</v>
      </c>
      <c r="I2534" s="98">
        <v>55</v>
      </c>
      <c r="J2534" s="137"/>
      <c r="K2534" s="401"/>
      <c r="L2534" s="401"/>
      <c r="M2534" s="74"/>
    </row>
    <row r="2535" spans="2:13">
      <c r="B2535" s="75" t="s">
        <v>1667</v>
      </c>
      <c r="C2535" s="95" t="s">
        <v>14</v>
      </c>
      <c r="D2535" s="462" t="s">
        <v>1671</v>
      </c>
      <c r="E2535" s="463"/>
      <c r="F2535" s="463"/>
      <c r="G2535" s="463"/>
      <c r="H2535" s="463"/>
      <c r="I2535" s="464"/>
      <c r="J2535" s="137"/>
      <c r="K2535" s="401"/>
      <c r="L2535" s="401"/>
      <c r="M2535" s="74"/>
    </row>
    <row r="2536" spans="2:13">
      <c r="B2536" s="75" t="s">
        <v>1668</v>
      </c>
      <c r="C2536" s="95" t="s">
        <v>16</v>
      </c>
      <c r="D2536" s="465" t="s">
        <v>1663</v>
      </c>
      <c r="E2536" s="466"/>
      <c r="F2536" s="466"/>
      <c r="G2536" s="466" t="s">
        <v>1664</v>
      </c>
      <c r="H2536" s="466"/>
      <c r="I2536" s="467"/>
      <c r="J2536" s="137"/>
      <c r="K2536" s="401"/>
      <c r="L2536" s="401"/>
      <c r="M2536" s="74"/>
    </row>
    <row r="2537" spans="2:13">
      <c r="B2537" s="75" t="s">
        <v>1672</v>
      </c>
      <c r="C2537" s="105" t="s">
        <v>1614</v>
      </c>
      <c r="D2537" s="72" t="s">
        <v>1665</v>
      </c>
      <c r="E2537" s="401" t="s">
        <v>1254</v>
      </c>
      <c r="F2537" s="401"/>
      <c r="G2537" s="73" t="s">
        <v>1665</v>
      </c>
      <c r="H2537" s="401" t="s">
        <v>1353</v>
      </c>
      <c r="I2537" s="79"/>
      <c r="J2537" s="367"/>
      <c r="K2537" s="401"/>
      <c r="L2537" s="401"/>
      <c r="M2537" s="74"/>
    </row>
    <row r="2538" spans="2:13">
      <c r="B2538" s="75" t="s">
        <v>1661</v>
      </c>
      <c r="C2538" s="95">
        <v>605.71</v>
      </c>
      <c r="D2538" s="80" t="s">
        <v>1666</v>
      </c>
      <c r="E2538" s="99">
        <v>80</v>
      </c>
      <c r="F2538" s="77"/>
      <c r="G2538" s="81" t="s">
        <v>1666</v>
      </c>
      <c r="H2538" s="99">
        <v>80</v>
      </c>
      <c r="I2538" s="78"/>
      <c r="J2538" s="200"/>
      <c r="K2538" s="401"/>
      <c r="L2538" s="401"/>
      <c r="M2538" s="74"/>
    </row>
    <row r="2539" spans="2:13">
      <c r="B2539" s="75" t="s">
        <v>1662</v>
      </c>
      <c r="C2539" s="95">
        <v>233.77</v>
      </c>
      <c r="D2539" s="462" t="s">
        <v>1670</v>
      </c>
      <c r="E2539" s="463"/>
      <c r="F2539" s="463"/>
      <c r="G2539" s="463"/>
      <c r="H2539" s="463"/>
      <c r="I2539" s="464"/>
      <c r="J2539" s="200"/>
      <c r="K2539" s="401"/>
      <c r="L2539" s="401"/>
      <c r="M2539" s="74"/>
    </row>
    <row r="2540" spans="2:13">
      <c r="B2540" s="75" t="s">
        <v>1730</v>
      </c>
      <c r="C2540" s="95">
        <v>421.02</v>
      </c>
      <c r="D2540" s="465" t="s">
        <v>1663</v>
      </c>
      <c r="E2540" s="466"/>
      <c r="F2540" s="466"/>
      <c r="G2540" s="466" t="s">
        <v>1664</v>
      </c>
      <c r="H2540" s="466"/>
      <c r="I2540" s="467"/>
      <c r="J2540" s="200"/>
      <c r="K2540" s="401"/>
      <c r="L2540" s="401"/>
      <c r="M2540" s="74"/>
    </row>
    <row r="2541" spans="2:13">
      <c r="B2541" s="75" t="s">
        <v>1715</v>
      </c>
      <c r="C2541" s="95">
        <v>1.08</v>
      </c>
      <c r="D2541" s="72" t="s">
        <v>1665</v>
      </c>
      <c r="E2541" s="401" t="s">
        <v>1857</v>
      </c>
      <c r="F2541" s="401"/>
      <c r="G2541" s="73" t="s">
        <v>1665</v>
      </c>
      <c r="H2541" s="401" t="s">
        <v>1273</v>
      </c>
      <c r="I2541" s="79"/>
      <c r="J2541" s="200"/>
      <c r="K2541" s="401"/>
      <c r="L2541" s="401"/>
      <c r="M2541" s="74"/>
    </row>
    <row r="2542" spans="2:13">
      <c r="B2542" s="75" t="s">
        <v>1716</v>
      </c>
      <c r="C2542" s="95">
        <v>0.85</v>
      </c>
      <c r="D2542" s="72" t="s">
        <v>1666</v>
      </c>
      <c r="E2542" s="99">
        <v>60</v>
      </c>
      <c r="F2542" s="77"/>
      <c r="G2542" s="81" t="s">
        <v>1666</v>
      </c>
      <c r="H2542" s="100">
        <v>95</v>
      </c>
      <c r="I2542" s="79"/>
      <c r="J2542" s="200"/>
      <c r="K2542" s="401"/>
      <c r="L2542" s="401"/>
      <c r="M2542" s="74"/>
    </row>
    <row r="2543" spans="2:13">
      <c r="B2543" s="468" t="s">
        <v>1673</v>
      </c>
      <c r="C2543" s="463"/>
      <c r="D2543" s="464"/>
      <c r="E2543" s="462" t="s">
        <v>1674</v>
      </c>
      <c r="F2543" s="463"/>
      <c r="G2543" s="464"/>
      <c r="H2543" s="462" t="s">
        <v>1675</v>
      </c>
      <c r="I2543" s="463"/>
      <c r="J2543" s="464"/>
      <c r="K2543" s="462" t="s">
        <v>1703</v>
      </c>
      <c r="L2543" s="463"/>
      <c r="M2543" s="469"/>
    </row>
    <row r="2544" spans="2:13">
      <c r="B2544" s="82" t="s">
        <v>1676</v>
      </c>
      <c r="C2544" s="398" t="s">
        <v>1677</v>
      </c>
      <c r="D2544" s="399" t="s">
        <v>1678</v>
      </c>
      <c r="E2544" s="397" t="s">
        <v>1676</v>
      </c>
      <c r="F2544" s="398" t="s">
        <v>1677</v>
      </c>
      <c r="G2544" s="399" t="s">
        <v>1678</v>
      </c>
      <c r="H2544" s="397" t="s">
        <v>1696</v>
      </c>
      <c r="I2544" s="398" t="s">
        <v>1733</v>
      </c>
      <c r="J2544" s="399" t="s">
        <v>1734</v>
      </c>
      <c r="K2544" s="397" t="s">
        <v>1704</v>
      </c>
      <c r="L2544" s="398"/>
      <c r="M2544" s="86" t="s">
        <v>1705</v>
      </c>
    </row>
    <row r="2545" spans="2:13">
      <c r="B2545" s="70" t="s">
        <v>1680</v>
      </c>
      <c r="C2545" s="95" t="s">
        <v>1146</v>
      </c>
      <c r="D2545" s="101">
        <v>102</v>
      </c>
      <c r="E2545" s="400" t="s">
        <v>1680</v>
      </c>
      <c r="F2545" s="103" t="s">
        <v>946</v>
      </c>
      <c r="G2545" s="101">
        <v>68</v>
      </c>
      <c r="H2545" s="400" t="s">
        <v>1697</v>
      </c>
      <c r="I2545" s="95">
        <v>0</v>
      </c>
      <c r="J2545" s="101">
        <v>0</v>
      </c>
      <c r="K2545" s="400" t="s">
        <v>1706</v>
      </c>
      <c r="L2545" s="401"/>
      <c r="M2545" s="116">
        <v>0</v>
      </c>
    </row>
    <row r="2546" spans="2:13">
      <c r="B2546" s="70" t="s">
        <v>1681</v>
      </c>
      <c r="C2546" s="95" t="s">
        <v>1724</v>
      </c>
      <c r="D2546" s="101">
        <v>0</v>
      </c>
      <c r="E2546" s="400" t="s">
        <v>1681</v>
      </c>
      <c r="F2546" s="95" t="s">
        <v>1724</v>
      </c>
      <c r="G2546" s="101">
        <v>0</v>
      </c>
      <c r="H2546" s="400" t="s">
        <v>1698</v>
      </c>
      <c r="I2546" s="95">
        <v>90</v>
      </c>
      <c r="J2546" s="101">
        <v>0</v>
      </c>
      <c r="K2546" s="400" t="s">
        <v>1737</v>
      </c>
      <c r="L2546" s="401"/>
      <c r="M2546" s="116">
        <v>0</v>
      </c>
    </row>
    <row r="2547" spans="2:13">
      <c r="B2547" s="70" t="s">
        <v>1682</v>
      </c>
      <c r="C2547" s="95" t="s">
        <v>1725</v>
      </c>
      <c r="D2547" s="101" t="s">
        <v>1725</v>
      </c>
      <c r="E2547" s="400" t="s">
        <v>1682</v>
      </c>
      <c r="F2547" s="95" t="s">
        <v>1725</v>
      </c>
      <c r="G2547" s="101" t="s">
        <v>1725</v>
      </c>
      <c r="H2547" s="400" t="s">
        <v>1699</v>
      </c>
      <c r="I2547" s="95">
        <v>0</v>
      </c>
      <c r="J2547" s="101">
        <v>50</v>
      </c>
      <c r="K2547" s="76" t="s">
        <v>1708</v>
      </c>
      <c r="L2547" s="77"/>
      <c r="M2547" s="110">
        <v>0</v>
      </c>
    </row>
    <row r="2548" spans="2:13">
      <c r="B2548" s="70" t="s">
        <v>1683</v>
      </c>
      <c r="C2548" s="95" t="s">
        <v>1724</v>
      </c>
      <c r="D2548" s="101">
        <v>0</v>
      </c>
      <c r="E2548" s="400" t="s">
        <v>1683</v>
      </c>
      <c r="F2548" s="95" t="s">
        <v>1724</v>
      </c>
      <c r="G2548" s="101">
        <v>0</v>
      </c>
      <c r="H2548" s="400" t="s">
        <v>1700</v>
      </c>
      <c r="I2548" s="95">
        <v>0</v>
      </c>
      <c r="J2548" s="101">
        <v>10</v>
      </c>
      <c r="K2548" s="462" t="s">
        <v>1709</v>
      </c>
      <c r="L2548" s="463"/>
      <c r="M2548" s="469"/>
    </row>
    <row r="2549" spans="2:13">
      <c r="B2549" s="70" t="s">
        <v>1684</v>
      </c>
      <c r="C2549" s="95" t="s">
        <v>1724</v>
      </c>
      <c r="D2549" s="101">
        <v>0</v>
      </c>
      <c r="E2549" s="400" t="s">
        <v>1684</v>
      </c>
      <c r="F2549" s="95" t="s">
        <v>1724</v>
      </c>
      <c r="G2549" s="101">
        <v>0</v>
      </c>
      <c r="H2549" s="401" t="s">
        <v>1726</v>
      </c>
      <c r="I2549" s="95">
        <v>50</v>
      </c>
      <c r="J2549" s="101">
        <v>0</v>
      </c>
      <c r="K2549" s="470" t="s">
        <v>1710</v>
      </c>
      <c r="L2549" s="471"/>
      <c r="M2549" s="116">
        <v>30</v>
      </c>
    </row>
    <row r="2550" spans="2:13">
      <c r="B2550" s="70" t="s">
        <v>1685</v>
      </c>
      <c r="C2550" s="95" t="s">
        <v>1724</v>
      </c>
      <c r="D2550" s="101">
        <v>0</v>
      </c>
      <c r="E2550" s="400" t="s">
        <v>1685</v>
      </c>
      <c r="F2550" s="95" t="s">
        <v>952</v>
      </c>
      <c r="G2550" s="101">
        <v>95</v>
      </c>
      <c r="H2550" s="400" t="s">
        <v>1701</v>
      </c>
      <c r="I2550" s="95">
        <v>0</v>
      </c>
      <c r="J2550" s="101">
        <v>0</v>
      </c>
      <c r="K2550" s="470" t="s">
        <v>1711</v>
      </c>
      <c r="L2550" s="471"/>
      <c r="M2550" s="116">
        <v>50</v>
      </c>
    </row>
    <row r="2551" spans="2:13">
      <c r="B2551" s="70" t="s">
        <v>1686</v>
      </c>
      <c r="C2551" s="103" t="s">
        <v>1157</v>
      </c>
      <c r="D2551" s="101">
        <v>40</v>
      </c>
      <c r="E2551" s="400" t="s">
        <v>1686</v>
      </c>
      <c r="F2551" s="95" t="s">
        <v>1724</v>
      </c>
      <c r="G2551" s="101">
        <v>0</v>
      </c>
      <c r="H2551" s="400" t="s">
        <v>1687</v>
      </c>
      <c r="I2551" s="95">
        <v>85</v>
      </c>
      <c r="J2551" s="101">
        <v>0</v>
      </c>
      <c r="K2551" s="470" t="s">
        <v>1712</v>
      </c>
      <c r="L2551" s="471"/>
      <c r="M2551" s="116">
        <v>100</v>
      </c>
    </row>
    <row r="2552" spans="2:13">
      <c r="B2552" s="70" t="s">
        <v>1687</v>
      </c>
      <c r="C2552" s="95" t="s">
        <v>1724</v>
      </c>
      <c r="D2552" s="101">
        <v>0</v>
      </c>
      <c r="E2552" s="400" t="s">
        <v>1687</v>
      </c>
      <c r="F2552" s="95" t="s">
        <v>1724</v>
      </c>
      <c r="G2552" s="101">
        <v>0</v>
      </c>
      <c r="H2552" s="400" t="s">
        <v>1702</v>
      </c>
      <c r="I2552" s="109">
        <v>0</v>
      </c>
      <c r="J2552" s="115">
        <v>0</v>
      </c>
      <c r="K2552" s="96"/>
      <c r="L2552" s="109"/>
      <c r="M2552" s="110"/>
    </row>
    <row r="2553" spans="2:13">
      <c r="B2553" s="70" t="s">
        <v>1688</v>
      </c>
      <c r="C2553" s="95" t="s">
        <v>1724</v>
      </c>
      <c r="D2553" s="101">
        <v>0</v>
      </c>
      <c r="E2553" s="400" t="s">
        <v>1688</v>
      </c>
      <c r="F2553" s="105" t="s">
        <v>812</v>
      </c>
      <c r="G2553" s="101">
        <v>90</v>
      </c>
      <c r="H2553" s="472" t="s">
        <v>1714</v>
      </c>
      <c r="I2553" s="473"/>
      <c r="J2553" s="90" t="s">
        <v>1713</v>
      </c>
      <c r="K2553" s="106">
        <v>30</v>
      </c>
      <c r="L2553" s="91" t="s">
        <v>1707</v>
      </c>
      <c r="M2553" s="107">
        <v>95</v>
      </c>
    </row>
    <row r="2554" spans="2:13">
      <c r="B2554" s="70" t="s">
        <v>1689</v>
      </c>
      <c r="C2554" s="95" t="s">
        <v>1724</v>
      </c>
      <c r="D2554" s="101">
        <v>0</v>
      </c>
      <c r="E2554" s="400" t="s">
        <v>1689</v>
      </c>
      <c r="F2554" s="95" t="s">
        <v>1724</v>
      </c>
      <c r="G2554" s="101">
        <v>0</v>
      </c>
      <c r="H2554" s="401"/>
      <c r="I2554" s="401"/>
      <c r="J2554" s="401"/>
      <c r="K2554" s="401"/>
      <c r="L2554" s="401"/>
      <c r="M2554" s="74"/>
    </row>
    <row r="2555" spans="2:13">
      <c r="B2555" s="70" t="s">
        <v>1690</v>
      </c>
      <c r="C2555" s="95" t="s">
        <v>1724</v>
      </c>
      <c r="D2555" s="101">
        <v>0</v>
      </c>
      <c r="E2555" s="400" t="s">
        <v>1690</v>
      </c>
      <c r="F2555" s="95" t="s">
        <v>1724</v>
      </c>
      <c r="G2555" s="101">
        <v>0</v>
      </c>
      <c r="H2555" s="401"/>
      <c r="I2555" s="401"/>
      <c r="J2555" s="401"/>
      <c r="K2555" s="401"/>
      <c r="L2555" s="401"/>
      <c r="M2555" s="74"/>
    </row>
    <row r="2556" spans="2:13">
      <c r="B2556" s="70" t="s">
        <v>1691</v>
      </c>
      <c r="C2556" s="95" t="s">
        <v>1724</v>
      </c>
      <c r="D2556" s="101">
        <v>0</v>
      </c>
      <c r="E2556" s="400" t="s">
        <v>1691</v>
      </c>
      <c r="F2556" s="95" t="s">
        <v>1724</v>
      </c>
      <c r="G2556" s="101">
        <v>0</v>
      </c>
      <c r="H2556" s="401"/>
      <c r="I2556" s="401"/>
      <c r="J2556" s="401"/>
      <c r="K2556" s="401"/>
      <c r="L2556" s="401"/>
      <c r="M2556" s="74"/>
    </row>
    <row r="2557" spans="2:13">
      <c r="B2557" s="70" t="s">
        <v>1692</v>
      </c>
      <c r="C2557" s="95" t="s">
        <v>1725</v>
      </c>
      <c r="D2557" s="101" t="s">
        <v>1725</v>
      </c>
      <c r="E2557" s="400" t="s">
        <v>1692</v>
      </c>
      <c r="F2557" s="95" t="s">
        <v>1725</v>
      </c>
      <c r="G2557" s="101" t="s">
        <v>1725</v>
      </c>
      <c r="H2557" s="401"/>
      <c r="I2557" s="401"/>
      <c r="J2557" s="401"/>
      <c r="K2557" s="401"/>
      <c r="L2557" s="401"/>
      <c r="M2557" s="74"/>
    </row>
    <row r="2558" spans="2:13">
      <c r="B2558" s="70" t="s">
        <v>1693</v>
      </c>
      <c r="C2558" s="95" t="s">
        <v>1724</v>
      </c>
      <c r="D2558" s="101">
        <v>0</v>
      </c>
      <c r="E2558" s="400" t="s">
        <v>1693</v>
      </c>
      <c r="F2558" s="95" t="s">
        <v>1724</v>
      </c>
      <c r="G2558" s="101">
        <v>0</v>
      </c>
      <c r="H2558" s="95" t="s">
        <v>1718</v>
      </c>
      <c r="I2558" s="401"/>
      <c r="J2558" s="94" t="s">
        <v>1719</v>
      </c>
      <c r="K2558" s="401"/>
      <c r="L2558" s="94" t="s">
        <v>1720</v>
      </c>
      <c r="M2558" s="74"/>
    </row>
    <row r="2559" spans="2:13">
      <c r="B2559" s="70" t="s">
        <v>1694</v>
      </c>
      <c r="C2559" s="95" t="s">
        <v>1724</v>
      </c>
      <c r="D2559" s="101">
        <v>0</v>
      </c>
      <c r="E2559" s="400" t="s">
        <v>1694</v>
      </c>
      <c r="F2559" s="95" t="s">
        <v>1724</v>
      </c>
      <c r="G2559" s="101">
        <v>0</v>
      </c>
      <c r="H2559" s="401"/>
      <c r="I2559" s="401"/>
      <c r="J2559" s="401"/>
      <c r="K2559" s="401"/>
      <c r="L2559" s="401"/>
      <c r="M2559" s="74"/>
    </row>
    <row r="2560" spans="2:13">
      <c r="B2560" s="70" t="s">
        <v>1679</v>
      </c>
      <c r="C2560" s="95" t="s">
        <v>679</v>
      </c>
      <c r="D2560" s="101">
        <v>60</v>
      </c>
      <c r="E2560" s="400" t="s">
        <v>1679</v>
      </c>
      <c r="F2560" s="95" t="s">
        <v>1724</v>
      </c>
      <c r="G2560" s="101">
        <v>0</v>
      </c>
      <c r="H2560" s="401"/>
      <c r="I2560" s="401"/>
      <c r="J2560" s="401"/>
      <c r="K2560" s="401"/>
      <c r="L2560" s="401"/>
      <c r="M2560" s="74"/>
    </row>
    <row r="2561" spans="2:13">
      <c r="B2561" s="70" t="s">
        <v>1695</v>
      </c>
      <c r="C2561" s="95" t="s">
        <v>911</v>
      </c>
      <c r="D2561" s="101">
        <v>75</v>
      </c>
      <c r="E2561" s="400" t="s">
        <v>1695</v>
      </c>
      <c r="F2561" s="95" t="s">
        <v>1724</v>
      </c>
      <c r="G2561" s="101">
        <v>0</v>
      </c>
      <c r="H2561" s="401"/>
      <c r="I2561" s="401"/>
      <c r="J2561" s="401"/>
      <c r="K2561" s="401"/>
      <c r="L2561" s="401"/>
      <c r="M2561" s="74"/>
    </row>
    <row r="2562" spans="2:13" ht="15.75" thickBot="1">
      <c r="B2562" s="111" t="s">
        <v>1731</v>
      </c>
      <c r="C2562" s="102"/>
      <c r="D2562" s="117">
        <v>69</v>
      </c>
      <c r="E2562" s="112" t="s">
        <v>1732</v>
      </c>
      <c r="F2562" s="102"/>
      <c r="G2562" s="117">
        <v>84</v>
      </c>
      <c r="H2562" s="92"/>
      <c r="I2562" s="92"/>
      <c r="J2562" s="92"/>
      <c r="K2562" s="92"/>
      <c r="L2562" s="92"/>
      <c r="M2562" s="93"/>
    </row>
    <row r="2563" spans="2:13" ht="15.75" thickTop="1">
      <c r="B2563" s="165"/>
      <c r="C2563" s="166"/>
      <c r="D2563" s="166"/>
      <c r="E2563" s="165"/>
      <c r="F2563" s="166"/>
      <c r="G2563" s="166"/>
      <c r="H2563" s="165"/>
      <c r="I2563" s="165"/>
      <c r="J2563" s="165"/>
      <c r="K2563" s="165"/>
      <c r="L2563" s="165"/>
      <c r="M2563" s="165"/>
    </row>
    <row r="2564" spans="2:13">
      <c r="B2564" s="165"/>
      <c r="C2564" s="166"/>
      <c r="D2564" s="166"/>
      <c r="E2564" s="165"/>
      <c r="F2564" s="166"/>
      <c r="G2564" s="166"/>
      <c r="H2564" s="165"/>
      <c r="I2564" s="165"/>
      <c r="J2564" s="165"/>
      <c r="K2564" s="165"/>
      <c r="L2564" s="165"/>
      <c r="M2564" s="165"/>
    </row>
    <row r="2565" spans="2:13" ht="15.75" thickBot="1">
      <c r="B2565" s="165"/>
      <c r="C2565" s="166"/>
      <c r="D2565" s="166"/>
      <c r="E2565" s="165"/>
      <c r="F2565" s="166"/>
      <c r="G2565" s="166"/>
      <c r="H2565" s="165"/>
      <c r="I2565" s="165"/>
      <c r="J2565" s="165"/>
      <c r="K2565" s="165"/>
      <c r="L2565" s="165"/>
      <c r="M2565" s="165"/>
    </row>
    <row r="2566" spans="2:13" ht="16.5" thickTop="1" thickBot="1">
      <c r="B2566" s="457" t="s">
        <v>1911</v>
      </c>
      <c r="C2566" s="458"/>
      <c r="D2566" s="459" t="s">
        <v>1660</v>
      </c>
      <c r="E2566" s="460"/>
      <c r="F2566" s="460"/>
      <c r="G2566" s="460"/>
      <c r="H2566" s="460"/>
      <c r="I2566" s="461"/>
      <c r="J2566" s="199"/>
      <c r="K2566" s="68"/>
      <c r="L2566" s="68"/>
      <c r="M2566" s="69"/>
    </row>
    <row r="2567" spans="2:13" ht="15.75" thickTop="1">
      <c r="B2567" s="75" t="s">
        <v>1669</v>
      </c>
      <c r="C2567" s="403">
        <v>14</v>
      </c>
      <c r="D2567" s="402" t="s">
        <v>1654</v>
      </c>
      <c r="E2567" s="403" t="s">
        <v>1655</v>
      </c>
      <c r="F2567" s="403" t="s">
        <v>1656</v>
      </c>
      <c r="G2567" s="403" t="s">
        <v>1658</v>
      </c>
      <c r="H2567" s="403" t="s">
        <v>1657</v>
      </c>
      <c r="I2567" s="404" t="s">
        <v>1659</v>
      </c>
      <c r="J2567" s="200"/>
      <c r="K2567" s="406"/>
      <c r="L2567" s="406"/>
      <c r="M2567" s="74"/>
    </row>
    <row r="2568" spans="2:13">
      <c r="B2568" s="75" t="s">
        <v>1762</v>
      </c>
      <c r="C2568" s="95" t="s">
        <v>1767</v>
      </c>
      <c r="D2568" s="96">
        <v>90</v>
      </c>
      <c r="E2568" s="97">
        <v>85</v>
      </c>
      <c r="F2568" s="97">
        <v>95</v>
      </c>
      <c r="G2568" s="97">
        <v>70</v>
      </c>
      <c r="H2568" s="97">
        <v>90</v>
      </c>
      <c r="I2568" s="98">
        <v>70</v>
      </c>
      <c r="J2568" s="200"/>
      <c r="K2568" s="406"/>
      <c r="L2568" s="406"/>
      <c r="M2568" s="74"/>
    </row>
    <row r="2569" spans="2:13">
      <c r="B2569" s="75" t="s">
        <v>1667</v>
      </c>
      <c r="C2569" s="95" t="s">
        <v>16</v>
      </c>
      <c r="D2569" s="462" t="s">
        <v>1671</v>
      </c>
      <c r="E2569" s="463"/>
      <c r="F2569" s="463"/>
      <c r="G2569" s="463"/>
      <c r="H2569" s="463"/>
      <c r="I2569" s="464"/>
      <c r="J2569" s="200"/>
      <c r="K2569" s="406"/>
      <c r="L2569" s="406"/>
      <c r="M2569" s="74"/>
    </row>
    <row r="2570" spans="2:13">
      <c r="B2570" s="75" t="s">
        <v>1668</v>
      </c>
      <c r="C2570" s="95" t="s">
        <v>4</v>
      </c>
      <c r="D2570" s="465" t="s">
        <v>1663</v>
      </c>
      <c r="E2570" s="466"/>
      <c r="F2570" s="466"/>
      <c r="G2570" s="466" t="s">
        <v>1664</v>
      </c>
      <c r="H2570" s="466"/>
      <c r="I2570" s="467"/>
      <c r="J2570" s="200"/>
      <c r="K2570" s="406"/>
      <c r="L2570" s="406"/>
      <c r="M2570" s="74"/>
    </row>
    <row r="2571" spans="2:13">
      <c r="B2571" s="75" t="s">
        <v>1672</v>
      </c>
      <c r="C2571" s="118" t="s">
        <v>1640</v>
      </c>
      <c r="D2571" s="72" t="s">
        <v>1665</v>
      </c>
      <c r="E2571" s="406" t="s">
        <v>1353</v>
      </c>
      <c r="F2571" s="406"/>
      <c r="G2571" s="73" t="s">
        <v>1665</v>
      </c>
      <c r="H2571" s="406" t="s">
        <v>871</v>
      </c>
      <c r="I2571" s="79"/>
      <c r="J2571" s="412"/>
      <c r="K2571" s="406"/>
      <c r="L2571" s="406"/>
      <c r="M2571" s="74"/>
    </row>
    <row r="2572" spans="2:13">
      <c r="B2572" s="75" t="s">
        <v>1661</v>
      </c>
      <c r="C2572" s="95">
        <v>600.97</v>
      </c>
      <c r="D2572" s="80" t="s">
        <v>1666</v>
      </c>
      <c r="E2572" s="99">
        <v>80</v>
      </c>
      <c r="F2572" s="77"/>
      <c r="G2572" s="81" t="s">
        <v>1666</v>
      </c>
      <c r="H2572" s="99">
        <v>150</v>
      </c>
      <c r="I2572" s="78"/>
      <c r="J2572" s="193"/>
      <c r="K2572" s="406"/>
      <c r="L2572" s="406"/>
      <c r="M2572" s="74"/>
    </row>
    <row r="2573" spans="2:13">
      <c r="B2573" s="75" t="s">
        <v>1662</v>
      </c>
      <c r="C2573" s="95">
        <v>418.69</v>
      </c>
      <c r="D2573" s="462" t="s">
        <v>1670</v>
      </c>
      <c r="E2573" s="463"/>
      <c r="F2573" s="463"/>
      <c r="G2573" s="463"/>
      <c r="H2573" s="463"/>
      <c r="I2573" s="464"/>
      <c r="J2573" s="193"/>
      <c r="K2573" s="406"/>
      <c r="L2573" s="406"/>
      <c r="M2573" s="74"/>
    </row>
    <row r="2574" spans="2:13">
      <c r="B2574" s="75" t="s">
        <v>1730</v>
      </c>
      <c r="C2574" s="95">
        <v>411.27</v>
      </c>
      <c r="D2574" s="465" t="s">
        <v>1663</v>
      </c>
      <c r="E2574" s="466"/>
      <c r="F2574" s="466"/>
      <c r="G2574" s="466" t="s">
        <v>1664</v>
      </c>
      <c r="H2574" s="466"/>
      <c r="I2574" s="467"/>
      <c r="J2574" s="193"/>
      <c r="K2574" s="406"/>
      <c r="L2574" s="406"/>
      <c r="M2574" s="74"/>
    </row>
    <row r="2575" spans="2:13">
      <c r="B2575" s="75" t="s">
        <v>1715</v>
      </c>
      <c r="C2575" s="95">
        <v>1.38</v>
      </c>
      <c r="D2575" s="72" t="s">
        <v>1665</v>
      </c>
      <c r="E2575" s="406" t="s">
        <v>1273</v>
      </c>
      <c r="F2575" s="406"/>
      <c r="G2575" s="73" t="s">
        <v>1665</v>
      </c>
      <c r="H2575" s="406" t="s">
        <v>868</v>
      </c>
      <c r="I2575" s="79"/>
      <c r="J2575" s="193"/>
      <c r="K2575" s="406"/>
      <c r="L2575" s="406"/>
      <c r="M2575" s="74"/>
    </row>
    <row r="2576" spans="2:13">
      <c r="B2576" s="75" t="s">
        <v>1716</v>
      </c>
      <c r="C2576" s="95">
        <v>1.08</v>
      </c>
      <c r="D2576" s="72" t="s">
        <v>1666</v>
      </c>
      <c r="E2576" s="99">
        <v>95</v>
      </c>
      <c r="F2576" s="77"/>
      <c r="G2576" s="81" t="s">
        <v>1666</v>
      </c>
      <c r="H2576" s="100">
        <v>84</v>
      </c>
      <c r="I2576" s="79"/>
      <c r="J2576" s="193"/>
      <c r="K2576" s="406"/>
      <c r="L2576" s="406"/>
      <c r="M2576" s="74"/>
    </row>
    <row r="2577" spans="2:13">
      <c r="B2577" s="468" t="s">
        <v>1673</v>
      </c>
      <c r="C2577" s="463"/>
      <c r="D2577" s="464"/>
      <c r="E2577" s="462" t="s">
        <v>1674</v>
      </c>
      <c r="F2577" s="463"/>
      <c r="G2577" s="464"/>
      <c r="H2577" s="462" t="s">
        <v>1675</v>
      </c>
      <c r="I2577" s="463"/>
      <c r="J2577" s="464"/>
      <c r="K2577" s="462" t="s">
        <v>1703</v>
      </c>
      <c r="L2577" s="463"/>
      <c r="M2577" s="469"/>
    </row>
    <row r="2578" spans="2:13">
      <c r="B2578" s="82" t="s">
        <v>1676</v>
      </c>
      <c r="C2578" s="403" t="s">
        <v>1677</v>
      </c>
      <c r="D2578" s="404" t="s">
        <v>1678</v>
      </c>
      <c r="E2578" s="402" t="s">
        <v>1676</v>
      </c>
      <c r="F2578" s="403" t="s">
        <v>1677</v>
      </c>
      <c r="G2578" s="404" t="s">
        <v>1678</v>
      </c>
      <c r="H2578" s="402" t="s">
        <v>1696</v>
      </c>
      <c r="I2578" s="403" t="s">
        <v>1733</v>
      </c>
      <c r="J2578" s="404" t="s">
        <v>1734</v>
      </c>
      <c r="K2578" s="402" t="s">
        <v>1704</v>
      </c>
      <c r="L2578" s="403"/>
      <c r="M2578" s="86" t="s">
        <v>1705</v>
      </c>
    </row>
    <row r="2579" spans="2:13">
      <c r="B2579" s="70" t="s">
        <v>1680</v>
      </c>
      <c r="C2579" s="95" t="s">
        <v>1146</v>
      </c>
      <c r="D2579" s="101">
        <v>102</v>
      </c>
      <c r="E2579" s="405" t="s">
        <v>1680</v>
      </c>
      <c r="F2579" s="103" t="s">
        <v>946</v>
      </c>
      <c r="G2579" s="101">
        <v>68</v>
      </c>
      <c r="H2579" s="405" t="s">
        <v>1697</v>
      </c>
      <c r="I2579" s="95">
        <v>0</v>
      </c>
      <c r="J2579" s="101">
        <v>0</v>
      </c>
      <c r="K2579" s="405" t="s">
        <v>1706</v>
      </c>
      <c r="L2579" s="406"/>
      <c r="M2579" s="116">
        <v>0</v>
      </c>
    </row>
    <row r="2580" spans="2:13">
      <c r="B2580" s="70" t="s">
        <v>1681</v>
      </c>
      <c r="C2580" s="95" t="s">
        <v>1724</v>
      </c>
      <c r="D2580" s="101">
        <v>0</v>
      </c>
      <c r="E2580" s="405" t="s">
        <v>1681</v>
      </c>
      <c r="F2580" s="95" t="s">
        <v>1724</v>
      </c>
      <c r="G2580" s="101">
        <v>0</v>
      </c>
      <c r="H2580" s="405" t="s">
        <v>1698</v>
      </c>
      <c r="I2580" s="95">
        <v>90</v>
      </c>
      <c r="J2580" s="101">
        <v>0</v>
      </c>
      <c r="K2580" s="405" t="s">
        <v>1737</v>
      </c>
      <c r="L2580" s="406"/>
      <c r="M2580" s="116">
        <v>0</v>
      </c>
    </row>
    <row r="2581" spans="2:13">
      <c r="B2581" s="70" t="s">
        <v>1682</v>
      </c>
      <c r="C2581" s="95" t="s">
        <v>1725</v>
      </c>
      <c r="D2581" s="101" t="s">
        <v>1725</v>
      </c>
      <c r="E2581" s="405" t="s">
        <v>1682</v>
      </c>
      <c r="F2581" s="95" t="s">
        <v>1725</v>
      </c>
      <c r="G2581" s="101" t="s">
        <v>1725</v>
      </c>
      <c r="H2581" s="405" t="s">
        <v>1699</v>
      </c>
      <c r="I2581" s="95">
        <v>0</v>
      </c>
      <c r="J2581" s="101">
        <v>50</v>
      </c>
      <c r="K2581" s="76" t="s">
        <v>1708</v>
      </c>
      <c r="L2581" s="77"/>
      <c r="M2581" s="110">
        <v>30</v>
      </c>
    </row>
    <row r="2582" spans="2:13">
      <c r="B2582" s="70" t="s">
        <v>1683</v>
      </c>
      <c r="C2582" s="95" t="s">
        <v>1724</v>
      </c>
      <c r="D2582" s="101">
        <v>0</v>
      </c>
      <c r="E2582" s="405" t="s">
        <v>1683</v>
      </c>
      <c r="F2582" s="95" t="s">
        <v>1724</v>
      </c>
      <c r="G2582" s="101">
        <v>0</v>
      </c>
      <c r="H2582" s="405" t="s">
        <v>1700</v>
      </c>
      <c r="I2582" s="95">
        <v>0</v>
      </c>
      <c r="J2582" s="101">
        <v>20</v>
      </c>
      <c r="K2582" s="462" t="s">
        <v>1709</v>
      </c>
      <c r="L2582" s="463"/>
      <c r="M2582" s="469"/>
    </row>
    <row r="2583" spans="2:13">
      <c r="B2583" s="70" t="s">
        <v>1684</v>
      </c>
      <c r="C2583" s="95" t="s">
        <v>1724</v>
      </c>
      <c r="D2583" s="101">
        <v>0</v>
      </c>
      <c r="E2583" s="405" t="s">
        <v>1684</v>
      </c>
      <c r="F2583" s="95" t="s">
        <v>1724</v>
      </c>
      <c r="G2583" s="101">
        <v>0</v>
      </c>
      <c r="H2583" s="406" t="s">
        <v>1726</v>
      </c>
      <c r="I2583" s="95">
        <v>50</v>
      </c>
      <c r="J2583" s="101">
        <v>0</v>
      </c>
      <c r="K2583" s="470" t="s">
        <v>1710</v>
      </c>
      <c r="L2583" s="471"/>
      <c r="M2583" s="116">
        <v>0</v>
      </c>
    </row>
    <row r="2584" spans="2:13">
      <c r="B2584" s="70" t="s">
        <v>1685</v>
      </c>
      <c r="C2584" s="95" t="s">
        <v>955</v>
      </c>
      <c r="D2584" s="101">
        <v>75</v>
      </c>
      <c r="E2584" s="405" t="s">
        <v>1685</v>
      </c>
      <c r="F2584" s="95" t="s">
        <v>952</v>
      </c>
      <c r="G2584" s="101">
        <v>95</v>
      </c>
      <c r="H2584" s="405" t="s">
        <v>1701</v>
      </c>
      <c r="I2584" s="95">
        <v>0</v>
      </c>
      <c r="J2584" s="101">
        <v>0</v>
      </c>
      <c r="K2584" s="470" t="s">
        <v>1711</v>
      </c>
      <c r="L2584" s="471"/>
      <c r="M2584" s="116">
        <v>0</v>
      </c>
    </row>
    <row r="2585" spans="2:13">
      <c r="B2585" s="70" t="s">
        <v>1686</v>
      </c>
      <c r="C2585" s="95" t="s">
        <v>1725</v>
      </c>
      <c r="D2585" s="101" t="s">
        <v>1725</v>
      </c>
      <c r="E2585" s="405" t="s">
        <v>1686</v>
      </c>
      <c r="F2585" s="95" t="s">
        <v>1725</v>
      </c>
      <c r="G2585" s="101" t="s">
        <v>1725</v>
      </c>
      <c r="H2585" s="405" t="s">
        <v>1687</v>
      </c>
      <c r="I2585" s="95">
        <v>85</v>
      </c>
      <c r="J2585" s="101">
        <v>30</v>
      </c>
      <c r="K2585" s="470" t="s">
        <v>1712</v>
      </c>
      <c r="L2585" s="471"/>
      <c r="M2585" s="116">
        <v>0</v>
      </c>
    </row>
    <row r="2586" spans="2:13">
      <c r="B2586" s="70" t="s">
        <v>1687</v>
      </c>
      <c r="C2586" s="95" t="s">
        <v>1097</v>
      </c>
      <c r="D2586" s="101">
        <v>80</v>
      </c>
      <c r="E2586" s="405" t="s">
        <v>1687</v>
      </c>
      <c r="F2586" s="95" t="s">
        <v>1724</v>
      </c>
      <c r="G2586" s="101">
        <v>0</v>
      </c>
      <c r="H2586" s="405" t="s">
        <v>1702</v>
      </c>
      <c r="I2586" s="109">
        <v>70</v>
      </c>
      <c r="J2586" s="115">
        <v>0</v>
      </c>
      <c r="K2586" s="96"/>
      <c r="L2586" s="109"/>
      <c r="M2586" s="110"/>
    </row>
    <row r="2587" spans="2:13">
      <c r="B2587" s="70" t="s">
        <v>1688</v>
      </c>
      <c r="C2587" s="103" t="s">
        <v>813</v>
      </c>
      <c r="D2587" s="101">
        <v>100</v>
      </c>
      <c r="E2587" s="405" t="s">
        <v>1688</v>
      </c>
      <c r="F2587" s="95" t="s">
        <v>1053</v>
      </c>
      <c r="G2587" s="101">
        <v>52</v>
      </c>
      <c r="H2587" s="472" t="s">
        <v>1714</v>
      </c>
      <c r="I2587" s="473"/>
      <c r="J2587" s="90" t="s">
        <v>1713</v>
      </c>
      <c r="K2587" s="106">
        <v>30</v>
      </c>
      <c r="L2587" s="91" t="s">
        <v>1707</v>
      </c>
      <c r="M2587" s="107">
        <v>130</v>
      </c>
    </row>
    <row r="2588" spans="2:13">
      <c r="B2588" s="70" t="s">
        <v>1689</v>
      </c>
      <c r="C2588" s="95" t="s">
        <v>1724</v>
      </c>
      <c r="D2588" s="101">
        <v>0</v>
      </c>
      <c r="E2588" s="405" t="s">
        <v>1689</v>
      </c>
      <c r="F2588" s="95" t="s">
        <v>1724</v>
      </c>
      <c r="G2588" s="101">
        <v>0</v>
      </c>
      <c r="H2588" s="406"/>
      <c r="I2588" s="406"/>
      <c r="J2588" s="406"/>
      <c r="K2588" s="406"/>
      <c r="L2588" s="406"/>
      <c r="M2588" s="74"/>
    </row>
    <row r="2589" spans="2:13">
      <c r="B2589" s="70" t="s">
        <v>1690</v>
      </c>
      <c r="C2589" s="95" t="s">
        <v>1724</v>
      </c>
      <c r="D2589" s="101">
        <v>0</v>
      </c>
      <c r="E2589" s="405" t="s">
        <v>1690</v>
      </c>
      <c r="F2589" s="95" t="s">
        <v>13</v>
      </c>
      <c r="G2589" s="101">
        <v>90</v>
      </c>
      <c r="H2589" s="406"/>
      <c r="I2589" s="406"/>
      <c r="J2589" s="406"/>
      <c r="K2589" s="406"/>
      <c r="L2589" s="406"/>
      <c r="M2589" s="74"/>
    </row>
    <row r="2590" spans="2:13">
      <c r="B2590" s="70" t="s">
        <v>1691</v>
      </c>
      <c r="C2590" s="95" t="s">
        <v>1724</v>
      </c>
      <c r="D2590" s="101">
        <v>0</v>
      </c>
      <c r="E2590" s="405" t="s">
        <v>1691</v>
      </c>
      <c r="F2590" s="95" t="s">
        <v>1724</v>
      </c>
      <c r="G2590" s="101">
        <v>0</v>
      </c>
      <c r="H2590" s="406"/>
      <c r="I2590" s="406"/>
      <c r="J2590" s="406"/>
      <c r="K2590" s="406"/>
      <c r="L2590" s="406"/>
      <c r="M2590" s="74"/>
    </row>
    <row r="2591" spans="2:13">
      <c r="B2591" s="70" t="s">
        <v>1692</v>
      </c>
      <c r="C2591" s="95" t="s">
        <v>1156</v>
      </c>
      <c r="D2591" s="101">
        <v>68</v>
      </c>
      <c r="E2591" s="405" t="s">
        <v>1692</v>
      </c>
      <c r="F2591" s="95" t="s">
        <v>1724</v>
      </c>
      <c r="G2591" s="101">
        <v>0</v>
      </c>
      <c r="H2591" s="406"/>
      <c r="I2591" s="406"/>
      <c r="J2591" s="406"/>
      <c r="K2591" s="406"/>
      <c r="L2591" s="406"/>
      <c r="M2591" s="74"/>
    </row>
    <row r="2592" spans="2:13">
      <c r="B2592" s="70" t="s">
        <v>1693</v>
      </c>
      <c r="C2592" s="95" t="s">
        <v>1724</v>
      </c>
      <c r="D2592" s="101">
        <v>0</v>
      </c>
      <c r="E2592" s="405" t="s">
        <v>1693</v>
      </c>
      <c r="F2592" s="95" t="s">
        <v>1724</v>
      </c>
      <c r="G2592" s="101">
        <v>0</v>
      </c>
      <c r="H2592" s="95" t="s">
        <v>1718</v>
      </c>
      <c r="I2592" s="406"/>
      <c r="J2592" s="94" t="s">
        <v>1719</v>
      </c>
      <c r="K2592" s="406"/>
      <c r="L2592" s="94" t="s">
        <v>1720</v>
      </c>
      <c r="M2592" s="74"/>
    </row>
    <row r="2593" spans="2:13">
      <c r="B2593" s="70" t="s">
        <v>1694</v>
      </c>
      <c r="C2593" s="95" t="s">
        <v>1724</v>
      </c>
      <c r="D2593" s="101">
        <v>0</v>
      </c>
      <c r="E2593" s="405" t="s">
        <v>1694</v>
      </c>
      <c r="F2593" s="95" t="s">
        <v>1724</v>
      </c>
      <c r="G2593" s="101">
        <v>0</v>
      </c>
      <c r="H2593" s="406"/>
      <c r="I2593" s="406"/>
      <c r="J2593" s="406"/>
      <c r="K2593" s="406"/>
      <c r="L2593" s="406"/>
      <c r="M2593" s="74"/>
    </row>
    <row r="2594" spans="2:13">
      <c r="B2594" s="70" t="s">
        <v>1679</v>
      </c>
      <c r="C2594" s="95" t="s">
        <v>1083</v>
      </c>
      <c r="D2594" s="101">
        <v>75</v>
      </c>
      <c r="E2594" s="405" t="s">
        <v>1679</v>
      </c>
      <c r="F2594" s="95" t="s">
        <v>1724</v>
      </c>
      <c r="G2594" s="101">
        <v>0</v>
      </c>
      <c r="H2594" s="406"/>
      <c r="I2594" s="406"/>
      <c r="J2594" s="406"/>
      <c r="K2594" s="406"/>
      <c r="L2594" s="406"/>
      <c r="M2594" s="74"/>
    </row>
    <row r="2595" spans="2:13">
      <c r="B2595" s="70" t="s">
        <v>1695</v>
      </c>
      <c r="C2595" s="95" t="s">
        <v>1724</v>
      </c>
      <c r="D2595" s="101">
        <v>0</v>
      </c>
      <c r="E2595" s="405" t="s">
        <v>1695</v>
      </c>
      <c r="F2595" s="95" t="s">
        <v>1724</v>
      </c>
      <c r="G2595" s="101">
        <v>0</v>
      </c>
      <c r="H2595" s="406"/>
      <c r="I2595" s="406"/>
      <c r="J2595" s="406"/>
      <c r="K2595" s="406"/>
      <c r="L2595" s="406"/>
      <c r="M2595" s="74"/>
    </row>
    <row r="2596" spans="2:13" ht="15.75" thickBot="1">
      <c r="B2596" s="111" t="s">
        <v>1731</v>
      </c>
      <c r="C2596" s="102"/>
      <c r="D2596" s="117">
        <v>83</v>
      </c>
      <c r="E2596" s="112" t="s">
        <v>1732</v>
      </c>
      <c r="F2596" s="102"/>
      <c r="G2596" s="117">
        <v>76</v>
      </c>
      <c r="H2596" s="92"/>
      <c r="I2596" s="92"/>
      <c r="J2596" s="92"/>
      <c r="K2596" s="92"/>
      <c r="L2596" s="92"/>
      <c r="M2596" s="93"/>
    </row>
    <row r="2597" spans="2:13" ht="15.75" thickTop="1">
      <c r="B2597" s="165"/>
      <c r="C2597" s="166"/>
      <c r="D2597" s="166"/>
      <c r="E2597" s="165"/>
      <c r="F2597" s="166"/>
      <c r="G2597" s="166"/>
      <c r="H2597" s="165"/>
      <c r="I2597" s="165"/>
      <c r="J2597" s="165"/>
      <c r="K2597" s="165"/>
      <c r="L2597" s="165"/>
      <c r="M2597" s="165"/>
    </row>
    <row r="2598" spans="2:13">
      <c r="B2598" s="165"/>
      <c r="C2598" s="166"/>
      <c r="D2598" s="166"/>
      <c r="E2598" s="165"/>
      <c r="F2598" s="166"/>
      <c r="G2598" s="166"/>
      <c r="H2598" s="165"/>
      <c r="I2598" s="165"/>
      <c r="J2598" s="165"/>
      <c r="K2598" s="165"/>
      <c r="L2598" s="165"/>
      <c r="M2598" s="165"/>
    </row>
    <row r="2599" spans="2:13" ht="15.75" thickBot="1">
      <c r="B2599" s="165"/>
      <c r="C2599" s="166"/>
      <c r="D2599" s="166"/>
      <c r="E2599" s="165"/>
      <c r="F2599" s="166"/>
      <c r="G2599" s="166"/>
      <c r="H2599" s="165"/>
      <c r="I2599" s="165"/>
      <c r="J2599" s="165"/>
      <c r="K2599" s="165"/>
      <c r="L2599" s="165"/>
      <c r="M2599" s="165"/>
    </row>
    <row r="2600" spans="2:13" ht="16.5" thickTop="1" thickBot="1">
      <c r="B2600" s="457" t="s">
        <v>1912</v>
      </c>
      <c r="C2600" s="458"/>
      <c r="D2600" s="459" t="s">
        <v>1660</v>
      </c>
      <c r="E2600" s="460"/>
      <c r="F2600" s="460"/>
      <c r="G2600" s="460"/>
      <c r="H2600" s="460"/>
      <c r="I2600" s="461"/>
      <c r="J2600" s="140"/>
      <c r="K2600" s="68"/>
      <c r="L2600" s="68"/>
      <c r="M2600" s="69"/>
    </row>
    <row r="2601" spans="2:13" ht="15.75" thickTop="1">
      <c r="B2601" s="75" t="s">
        <v>1669</v>
      </c>
      <c r="C2601" s="408">
        <v>11</v>
      </c>
      <c r="D2601" s="407" t="s">
        <v>1654</v>
      </c>
      <c r="E2601" s="408" t="s">
        <v>1655</v>
      </c>
      <c r="F2601" s="408" t="s">
        <v>1656</v>
      </c>
      <c r="G2601" s="408" t="s">
        <v>1658</v>
      </c>
      <c r="H2601" s="408" t="s">
        <v>1657</v>
      </c>
      <c r="I2601" s="409" t="s">
        <v>1659</v>
      </c>
      <c r="J2601" s="141"/>
      <c r="K2601" s="411"/>
      <c r="L2601" s="411"/>
      <c r="M2601" s="74"/>
    </row>
    <row r="2602" spans="2:13">
      <c r="B2602" s="75" t="s">
        <v>1762</v>
      </c>
      <c r="C2602" s="95" t="s">
        <v>1767</v>
      </c>
      <c r="D2602" s="96">
        <v>85</v>
      </c>
      <c r="E2602" s="97">
        <v>80</v>
      </c>
      <c r="F2602" s="97">
        <v>70</v>
      </c>
      <c r="G2602" s="97">
        <v>135</v>
      </c>
      <c r="H2602" s="97">
        <v>75</v>
      </c>
      <c r="I2602" s="98">
        <v>90</v>
      </c>
      <c r="J2602" s="141"/>
      <c r="K2602" s="411"/>
      <c r="L2602" s="411"/>
      <c r="M2602" s="74"/>
    </row>
    <row r="2603" spans="2:13">
      <c r="B2603" s="75" t="s">
        <v>1667</v>
      </c>
      <c r="C2603" s="95" t="s">
        <v>11</v>
      </c>
      <c r="D2603" s="462" t="s">
        <v>1671</v>
      </c>
      <c r="E2603" s="463"/>
      <c r="F2603" s="463"/>
      <c r="G2603" s="463"/>
      <c r="H2603" s="463"/>
      <c r="I2603" s="464"/>
      <c r="J2603" s="141"/>
      <c r="K2603" s="411"/>
      <c r="L2603" s="411"/>
      <c r="M2603" s="74"/>
    </row>
    <row r="2604" spans="2:13">
      <c r="B2604" s="75" t="s">
        <v>1668</v>
      </c>
      <c r="C2604" s="95" t="s">
        <v>1725</v>
      </c>
      <c r="D2604" s="465" t="s">
        <v>1663</v>
      </c>
      <c r="E2604" s="466"/>
      <c r="F2604" s="466"/>
      <c r="G2604" s="466" t="s">
        <v>1664</v>
      </c>
      <c r="H2604" s="466"/>
      <c r="I2604" s="467"/>
      <c r="J2604" s="141"/>
      <c r="K2604" s="411"/>
      <c r="L2604" s="411"/>
      <c r="M2604" s="74"/>
    </row>
    <row r="2605" spans="2:13">
      <c r="B2605" s="75" t="s">
        <v>1672</v>
      </c>
      <c r="C2605" s="105" t="s">
        <v>1406</v>
      </c>
      <c r="D2605" s="72" t="s">
        <v>1665</v>
      </c>
      <c r="E2605" s="411" t="s">
        <v>1146</v>
      </c>
      <c r="F2605" s="411"/>
      <c r="G2605" s="73" t="s">
        <v>1665</v>
      </c>
      <c r="H2605" s="411" t="s">
        <v>1725</v>
      </c>
      <c r="I2605" s="79"/>
      <c r="J2605" s="141"/>
      <c r="K2605" s="411"/>
      <c r="L2605" s="411"/>
      <c r="M2605" s="74"/>
    </row>
    <row r="2606" spans="2:13">
      <c r="B2606" s="75" t="s">
        <v>1661</v>
      </c>
      <c r="C2606" s="95">
        <v>353.37</v>
      </c>
      <c r="D2606" s="80" t="s">
        <v>1666</v>
      </c>
      <c r="E2606" s="99">
        <v>102</v>
      </c>
      <c r="F2606" s="77"/>
      <c r="G2606" s="81" t="s">
        <v>1666</v>
      </c>
      <c r="H2606" s="99" t="s">
        <v>1725</v>
      </c>
      <c r="I2606" s="78"/>
      <c r="J2606" s="141"/>
      <c r="K2606" s="411"/>
      <c r="L2606" s="411"/>
      <c r="M2606" s="74"/>
    </row>
    <row r="2607" spans="2:13">
      <c r="B2607" s="75" t="s">
        <v>1662</v>
      </c>
      <c r="C2607" s="95">
        <v>224.14</v>
      </c>
      <c r="D2607" s="462" t="s">
        <v>1670</v>
      </c>
      <c r="E2607" s="463"/>
      <c r="F2607" s="463"/>
      <c r="G2607" s="463"/>
      <c r="H2607" s="463"/>
      <c r="I2607" s="464"/>
      <c r="J2607" s="141"/>
      <c r="K2607" s="411"/>
      <c r="L2607" s="411"/>
      <c r="M2607" s="74"/>
    </row>
    <row r="2608" spans="2:13">
      <c r="B2608" s="75" t="s">
        <v>1730</v>
      </c>
      <c r="C2608" s="95">
        <v>502.89</v>
      </c>
      <c r="D2608" s="465" t="s">
        <v>1663</v>
      </c>
      <c r="E2608" s="466"/>
      <c r="F2608" s="466"/>
      <c r="G2608" s="466" t="s">
        <v>1664</v>
      </c>
      <c r="H2608" s="466"/>
      <c r="I2608" s="467"/>
      <c r="J2608" s="141"/>
      <c r="K2608" s="411"/>
      <c r="L2608" s="411"/>
      <c r="M2608" s="74"/>
    </row>
    <row r="2609" spans="2:13">
      <c r="B2609" s="75" t="s">
        <v>1715</v>
      </c>
      <c r="C2609" s="95">
        <v>1.31</v>
      </c>
      <c r="D2609" s="72" t="s">
        <v>1665</v>
      </c>
      <c r="E2609" s="411" t="s">
        <v>1323</v>
      </c>
      <c r="F2609" s="411"/>
      <c r="G2609" s="73" t="s">
        <v>1665</v>
      </c>
      <c r="H2609" s="411" t="s">
        <v>1725</v>
      </c>
      <c r="I2609" s="79"/>
      <c r="J2609" s="141"/>
      <c r="K2609" s="411"/>
      <c r="L2609" s="411"/>
      <c r="M2609" s="74"/>
    </row>
    <row r="2610" spans="2:13">
      <c r="B2610" s="75" t="s">
        <v>1716</v>
      </c>
      <c r="C2610" s="95">
        <v>1.38</v>
      </c>
      <c r="D2610" s="72" t="s">
        <v>1666</v>
      </c>
      <c r="E2610" s="99">
        <v>80</v>
      </c>
      <c r="F2610" s="77"/>
      <c r="G2610" s="81" t="s">
        <v>1666</v>
      </c>
      <c r="H2610" s="100" t="s">
        <v>1725</v>
      </c>
      <c r="I2610" s="79"/>
      <c r="J2610" s="141"/>
      <c r="K2610" s="411"/>
      <c r="L2610" s="411"/>
      <c r="M2610" s="74"/>
    </row>
    <row r="2611" spans="2:13">
      <c r="B2611" s="468" t="s">
        <v>1673</v>
      </c>
      <c r="C2611" s="463"/>
      <c r="D2611" s="464"/>
      <c r="E2611" s="462" t="s">
        <v>1674</v>
      </c>
      <c r="F2611" s="463"/>
      <c r="G2611" s="464"/>
      <c r="H2611" s="462" t="s">
        <v>1675</v>
      </c>
      <c r="I2611" s="463"/>
      <c r="J2611" s="464"/>
      <c r="K2611" s="462" t="s">
        <v>1703</v>
      </c>
      <c r="L2611" s="463"/>
      <c r="M2611" s="469"/>
    </row>
    <row r="2612" spans="2:13">
      <c r="B2612" s="82" t="s">
        <v>1676</v>
      </c>
      <c r="C2612" s="408" t="s">
        <v>1677</v>
      </c>
      <c r="D2612" s="409" t="s">
        <v>1678</v>
      </c>
      <c r="E2612" s="407" t="s">
        <v>1676</v>
      </c>
      <c r="F2612" s="408" t="s">
        <v>1677</v>
      </c>
      <c r="G2612" s="409" t="s">
        <v>1678</v>
      </c>
      <c r="H2612" s="407" t="s">
        <v>1696</v>
      </c>
      <c r="I2612" s="408" t="s">
        <v>1733</v>
      </c>
      <c r="J2612" s="409" t="s">
        <v>1734</v>
      </c>
      <c r="K2612" s="407" t="s">
        <v>1704</v>
      </c>
      <c r="L2612" s="408"/>
      <c r="M2612" s="86" t="s">
        <v>1705</v>
      </c>
    </row>
    <row r="2613" spans="2:13">
      <c r="B2613" s="70" t="s">
        <v>1680</v>
      </c>
      <c r="C2613" s="95" t="s">
        <v>1725</v>
      </c>
      <c r="D2613" s="101" t="s">
        <v>1725</v>
      </c>
      <c r="E2613" s="410" t="s">
        <v>1680</v>
      </c>
      <c r="F2613" s="95" t="s">
        <v>1725</v>
      </c>
      <c r="G2613" s="101" t="s">
        <v>1725</v>
      </c>
      <c r="H2613" s="410" t="s">
        <v>1697</v>
      </c>
      <c r="I2613" s="95">
        <v>0</v>
      </c>
      <c r="J2613" s="101">
        <v>7</v>
      </c>
      <c r="K2613" s="410" t="s">
        <v>1706</v>
      </c>
      <c r="L2613" s="411"/>
      <c r="M2613" s="116">
        <v>25</v>
      </c>
    </row>
    <row r="2614" spans="2:13">
      <c r="B2614" s="70" t="s">
        <v>1681</v>
      </c>
      <c r="C2614" s="95" t="s">
        <v>1724</v>
      </c>
      <c r="D2614" s="101">
        <v>0</v>
      </c>
      <c r="E2614" s="410" t="s">
        <v>1681</v>
      </c>
      <c r="F2614" s="95" t="s">
        <v>1724</v>
      </c>
      <c r="G2614" s="101">
        <v>0</v>
      </c>
      <c r="H2614" s="410" t="s">
        <v>1698</v>
      </c>
      <c r="I2614" s="95">
        <v>90</v>
      </c>
      <c r="J2614" s="101">
        <v>10</v>
      </c>
      <c r="K2614" s="410" t="s">
        <v>1737</v>
      </c>
      <c r="L2614" s="411"/>
      <c r="M2614" s="116">
        <v>50</v>
      </c>
    </row>
    <row r="2615" spans="2:13">
      <c r="B2615" s="70" t="s">
        <v>1682</v>
      </c>
      <c r="C2615" s="95" t="s">
        <v>1724</v>
      </c>
      <c r="D2615" s="101">
        <v>0</v>
      </c>
      <c r="E2615" s="410" t="s">
        <v>1682</v>
      </c>
      <c r="F2615" s="95" t="s">
        <v>1724</v>
      </c>
      <c r="G2615" s="101">
        <v>0</v>
      </c>
      <c r="H2615" s="410" t="s">
        <v>1699</v>
      </c>
      <c r="I2615" s="95">
        <v>0</v>
      </c>
      <c r="J2615" s="101">
        <v>40</v>
      </c>
      <c r="K2615" s="76" t="s">
        <v>1708</v>
      </c>
      <c r="L2615" s="77"/>
      <c r="M2615" s="110">
        <v>0</v>
      </c>
    </row>
    <row r="2616" spans="2:13">
      <c r="B2616" s="70" t="s">
        <v>1683</v>
      </c>
      <c r="C2616" s="95" t="s">
        <v>1724</v>
      </c>
      <c r="D2616" s="101">
        <v>0</v>
      </c>
      <c r="E2616" s="410" t="s">
        <v>1683</v>
      </c>
      <c r="F2616" s="105" t="s">
        <v>1309</v>
      </c>
      <c r="G2616" s="101">
        <v>95</v>
      </c>
      <c r="H2616" s="410" t="s">
        <v>1700</v>
      </c>
      <c r="I2616" s="95">
        <v>0</v>
      </c>
      <c r="J2616" s="101">
        <v>17</v>
      </c>
      <c r="K2616" s="462" t="s">
        <v>1709</v>
      </c>
      <c r="L2616" s="463"/>
      <c r="M2616" s="469"/>
    </row>
    <row r="2617" spans="2:13">
      <c r="B2617" s="70" t="s">
        <v>1684</v>
      </c>
      <c r="C2617" s="95" t="s">
        <v>1724</v>
      </c>
      <c r="D2617" s="101">
        <v>0</v>
      </c>
      <c r="E2617" s="410" t="s">
        <v>1684</v>
      </c>
      <c r="F2617" s="103" t="s">
        <v>1914</v>
      </c>
      <c r="G2617" s="101">
        <v>60</v>
      </c>
      <c r="H2617" s="411" t="s">
        <v>1726</v>
      </c>
      <c r="I2617" s="95">
        <v>0</v>
      </c>
      <c r="J2617" s="101">
        <v>0</v>
      </c>
      <c r="K2617" s="470" t="s">
        <v>1710</v>
      </c>
      <c r="L2617" s="471"/>
      <c r="M2617" s="116">
        <v>0</v>
      </c>
    </row>
    <row r="2618" spans="2:13">
      <c r="B2618" s="70" t="s">
        <v>1685</v>
      </c>
      <c r="C2618" s="95" t="s">
        <v>1724</v>
      </c>
      <c r="D2618" s="101">
        <v>0</v>
      </c>
      <c r="E2618" s="410" t="s">
        <v>1685</v>
      </c>
      <c r="F2618" s="95" t="s">
        <v>952</v>
      </c>
      <c r="G2618" s="101">
        <v>95</v>
      </c>
      <c r="H2618" s="410" t="s">
        <v>1701</v>
      </c>
      <c r="I2618" s="95">
        <v>100</v>
      </c>
      <c r="J2618" s="101">
        <v>17</v>
      </c>
      <c r="K2618" s="470" t="s">
        <v>1711</v>
      </c>
      <c r="L2618" s="471"/>
      <c r="M2618" s="116">
        <v>0</v>
      </c>
    </row>
    <row r="2619" spans="2:13">
      <c r="B2619" s="70" t="s">
        <v>1686</v>
      </c>
      <c r="C2619" s="95" t="s">
        <v>1724</v>
      </c>
      <c r="D2619" s="101">
        <v>0</v>
      </c>
      <c r="E2619" s="410" t="s">
        <v>1686</v>
      </c>
      <c r="F2619" s="95" t="s">
        <v>1724</v>
      </c>
      <c r="G2619" s="101">
        <v>0</v>
      </c>
      <c r="H2619" s="410" t="s">
        <v>1687</v>
      </c>
      <c r="I2619" s="95">
        <v>85</v>
      </c>
      <c r="J2619" s="101">
        <v>0</v>
      </c>
      <c r="K2619" s="470" t="s">
        <v>1712</v>
      </c>
      <c r="L2619" s="471"/>
      <c r="M2619" s="116">
        <v>0</v>
      </c>
    </row>
    <row r="2620" spans="2:13">
      <c r="B2620" s="70" t="s">
        <v>1687</v>
      </c>
      <c r="C2620" s="95" t="s">
        <v>1724</v>
      </c>
      <c r="D2620" s="101">
        <v>0</v>
      </c>
      <c r="E2620" s="410" t="s">
        <v>1687</v>
      </c>
      <c r="F2620" s="95" t="s">
        <v>1724</v>
      </c>
      <c r="G2620" s="101">
        <v>0</v>
      </c>
      <c r="H2620" s="410" t="s">
        <v>1702</v>
      </c>
      <c r="I2620" s="109">
        <v>0</v>
      </c>
      <c r="J2620" s="115">
        <v>0</v>
      </c>
      <c r="K2620" s="96"/>
      <c r="L2620" s="109"/>
      <c r="M2620" s="110"/>
    </row>
    <row r="2621" spans="2:13">
      <c r="B2621" s="70" t="s">
        <v>1688</v>
      </c>
      <c r="C2621" s="95" t="s">
        <v>1724</v>
      </c>
      <c r="D2621" s="101">
        <v>0</v>
      </c>
      <c r="E2621" s="410" t="s">
        <v>1688</v>
      </c>
      <c r="F2621" s="95" t="s">
        <v>1724</v>
      </c>
      <c r="G2621" s="101">
        <v>0</v>
      </c>
      <c r="H2621" s="472" t="s">
        <v>1714</v>
      </c>
      <c r="I2621" s="473"/>
      <c r="J2621" s="90" t="s">
        <v>1713</v>
      </c>
      <c r="K2621" s="106">
        <v>20</v>
      </c>
      <c r="L2621" s="91" t="s">
        <v>1707</v>
      </c>
      <c r="M2621" s="107">
        <v>195</v>
      </c>
    </row>
    <row r="2622" spans="2:13">
      <c r="B2622" s="70" t="s">
        <v>1689</v>
      </c>
      <c r="C2622" s="95" t="s">
        <v>629</v>
      </c>
      <c r="D2622" s="101">
        <v>60</v>
      </c>
      <c r="E2622" s="410" t="s">
        <v>1689</v>
      </c>
      <c r="F2622" s="95" t="s">
        <v>1724</v>
      </c>
      <c r="G2622" s="101">
        <v>0</v>
      </c>
      <c r="H2622" s="411"/>
      <c r="I2622" s="411"/>
      <c r="J2622" s="411"/>
      <c r="K2622" s="411"/>
      <c r="L2622" s="411"/>
      <c r="M2622" s="74"/>
    </row>
    <row r="2623" spans="2:13">
      <c r="B2623" s="70" t="s">
        <v>1690</v>
      </c>
      <c r="C2623" s="105" t="s">
        <v>1374</v>
      </c>
      <c r="D2623" s="101">
        <v>72</v>
      </c>
      <c r="E2623" s="410" t="s">
        <v>1690</v>
      </c>
      <c r="F2623" s="95" t="s">
        <v>13</v>
      </c>
      <c r="G2623" s="101">
        <v>90</v>
      </c>
      <c r="H2623" s="411"/>
      <c r="I2623" s="411"/>
      <c r="J2623" s="411"/>
      <c r="K2623" s="411"/>
      <c r="L2623" s="411"/>
      <c r="M2623" s="74"/>
    </row>
    <row r="2624" spans="2:13">
      <c r="B2624" s="70" t="s">
        <v>1691</v>
      </c>
      <c r="C2624" s="95" t="s">
        <v>1724</v>
      </c>
      <c r="D2624" s="101">
        <v>0</v>
      </c>
      <c r="E2624" s="410" t="s">
        <v>1691</v>
      </c>
      <c r="F2624" s="105" t="s">
        <v>1197</v>
      </c>
      <c r="G2624" s="101">
        <v>75</v>
      </c>
      <c r="H2624" s="411"/>
      <c r="I2624" s="411"/>
      <c r="J2624" s="411"/>
      <c r="K2624" s="411"/>
      <c r="L2624" s="411"/>
      <c r="M2624" s="74"/>
    </row>
    <row r="2625" spans="2:13">
      <c r="B2625" s="70" t="s">
        <v>1692</v>
      </c>
      <c r="C2625" s="95" t="s">
        <v>1724</v>
      </c>
      <c r="D2625" s="101">
        <v>0</v>
      </c>
      <c r="E2625" s="410" t="s">
        <v>1692</v>
      </c>
      <c r="F2625" s="95" t="s">
        <v>1724</v>
      </c>
      <c r="G2625" s="101">
        <v>0</v>
      </c>
      <c r="H2625" s="411"/>
      <c r="I2625" s="411"/>
      <c r="J2625" s="411"/>
      <c r="K2625" s="411"/>
      <c r="L2625" s="411"/>
      <c r="M2625" s="74"/>
    </row>
    <row r="2626" spans="2:13">
      <c r="B2626" s="70" t="s">
        <v>1693</v>
      </c>
      <c r="C2626" s="95" t="s">
        <v>1724</v>
      </c>
      <c r="D2626" s="101">
        <v>0</v>
      </c>
      <c r="E2626" s="410" t="s">
        <v>1693</v>
      </c>
      <c r="F2626" s="105" t="s">
        <v>1187</v>
      </c>
      <c r="G2626" s="101">
        <v>80</v>
      </c>
      <c r="H2626" s="95"/>
      <c r="I2626" s="411" t="s">
        <v>1805</v>
      </c>
      <c r="J2626" s="94"/>
      <c r="K2626" s="411"/>
      <c r="L2626" s="94" t="s">
        <v>1720</v>
      </c>
      <c r="M2626" s="74"/>
    </row>
    <row r="2627" spans="2:13">
      <c r="B2627" s="70" t="s">
        <v>1694</v>
      </c>
      <c r="C2627" s="95" t="s">
        <v>1724</v>
      </c>
      <c r="D2627" s="101">
        <v>0</v>
      </c>
      <c r="E2627" s="410" t="s">
        <v>1694</v>
      </c>
      <c r="F2627" s="95" t="s">
        <v>1724</v>
      </c>
      <c r="G2627" s="101">
        <v>0</v>
      </c>
      <c r="H2627" s="411"/>
      <c r="I2627" s="411"/>
      <c r="J2627" s="411"/>
      <c r="K2627" s="411"/>
      <c r="L2627" s="411"/>
      <c r="M2627" s="74"/>
    </row>
    <row r="2628" spans="2:13">
      <c r="B2628" s="70" t="s">
        <v>1679</v>
      </c>
      <c r="C2628" s="95" t="s">
        <v>1724</v>
      </c>
      <c r="D2628" s="101">
        <v>0</v>
      </c>
      <c r="E2628" s="410" t="s">
        <v>1679</v>
      </c>
      <c r="F2628" s="95" t="s">
        <v>763</v>
      </c>
      <c r="G2628" s="101">
        <v>80</v>
      </c>
      <c r="H2628" s="411"/>
      <c r="I2628" s="411"/>
      <c r="J2628" s="411"/>
      <c r="K2628" s="411"/>
      <c r="L2628" s="411"/>
      <c r="M2628" s="74"/>
    </row>
    <row r="2629" spans="2:13">
      <c r="B2629" s="70" t="s">
        <v>1695</v>
      </c>
      <c r="C2629" s="95" t="s">
        <v>966</v>
      </c>
      <c r="D2629" s="101">
        <v>75</v>
      </c>
      <c r="E2629" s="410" t="s">
        <v>1695</v>
      </c>
      <c r="F2629" s="95" t="s">
        <v>1724</v>
      </c>
      <c r="G2629" s="101">
        <v>0</v>
      </c>
      <c r="H2629" s="411"/>
      <c r="I2629" s="411"/>
      <c r="J2629" s="411"/>
      <c r="K2629" s="411"/>
      <c r="L2629" s="411"/>
      <c r="M2629" s="74"/>
    </row>
    <row r="2630" spans="2:13" ht="15.75" thickBot="1">
      <c r="B2630" s="111" t="s">
        <v>1731</v>
      </c>
      <c r="C2630" s="102"/>
      <c r="D2630" s="117">
        <v>69</v>
      </c>
      <c r="E2630" s="112" t="s">
        <v>1732</v>
      </c>
      <c r="F2630" s="102"/>
      <c r="G2630" s="117">
        <v>82</v>
      </c>
      <c r="H2630" s="92"/>
      <c r="I2630" s="92"/>
      <c r="J2630" s="92"/>
      <c r="K2630" s="92"/>
      <c r="L2630" s="92"/>
      <c r="M2630" s="93"/>
    </row>
    <row r="2631" spans="2:13" ht="15.75" thickTop="1">
      <c r="B2631" s="165"/>
      <c r="C2631" s="166"/>
      <c r="D2631" s="166"/>
      <c r="E2631" s="165"/>
      <c r="F2631" s="166"/>
      <c r="G2631" s="166"/>
      <c r="H2631" s="165"/>
      <c r="I2631" s="165"/>
      <c r="J2631" s="165"/>
      <c r="K2631" s="165"/>
      <c r="L2631" s="165"/>
      <c r="M2631" s="165"/>
    </row>
    <row r="2632" spans="2:13">
      <c r="B2632" s="165"/>
      <c r="C2632" s="166"/>
      <c r="D2632" s="166"/>
      <c r="E2632" s="165"/>
      <c r="F2632" s="166"/>
      <c r="G2632" s="166"/>
      <c r="H2632" s="165"/>
      <c r="I2632" s="165"/>
      <c r="J2632" s="165"/>
      <c r="K2632" s="165"/>
      <c r="L2632" s="165"/>
      <c r="M2632" s="165"/>
    </row>
    <row r="2633" spans="2:13" ht="15.75" thickBot="1">
      <c r="B2633" s="165"/>
      <c r="C2633" s="166"/>
      <c r="D2633" s="166"/>
      <c r="E2633" s="165"/>
      <c r="F2633" s="166"/>
      <c r="G2633" s="166"/>
      <c r="H2633" s="165"/>
      <c r="I2633" s="165"/>
      <c r="J2633" s="165"/>
      <c r="K2633" s="165"/>
      <c r="L2633" s="165"/>
      <c r="M2633" s="165"/>
    </row>
    <row r="2634" spans="2:13" ht="16.5" thickTop="1" thickBot="1">
      <c r="B2634" s="457" t="s">
        <v>1915</v>
      </c>
      <c r="C2634" s="458"/>
      <c r="D2634" s="459" t="s">
        <v>1660</v>
      </c>
      <c r="E2634" s="460"/>
      <c r="F2634" s="460"/>
      <c r="G2634" s="460"/>
      <c r="H2634" s="460"/>
      <c r="I2634" s="461"/>
      <c r="J2634" s="199"/>
      <c r="K2634" s="68"/>
      <c r="L2634" s="68"/>
      <c r="M2634" s="69"/>
    </row>
    <row r="2635" spans="2:13" ht="15.75" thickTop="1">
      <c r="B2635" s="75" t="s">
        <v>1669</v>
      </c>
      <c r="C2635" s="408">
        <v>13</v>
      </c>
      <c r="D2635" s="407" t="s">
        <v>1654</v>
      </c>
      <c r="E2635" s="408" t="s">
        <v>1655</v>
      </c>
      <c r="F2635" s="408" t="s">
        <v>1656</v>
      </c>
      <c r="G2635" s="408" t="s">
        <v>1658</v>
      </c>
      <c r="H2635" s="408" t="s">
        <v>1657</v>
      </c>
      <c r="I2635" s="409" t="s">
        <v>1659</v>
      </c>
      <c r="J2635" s="200"/>
      <c r="K2635" s="411"/>
      <c r="L2635" s="411"/>
      <c r="M2635" s="74"/>
    </row>
    <row r="2636" spans="2:13">
      <c r="B2636" s="75" t="s">
        <v>1762</v>
      </c>
      <c r="C2636" s="95" t="s">
        <v>1767</v>
      </c>
      <c r="D2636" s="96">
        <v>65</v>
      </c>
      <c r="E2636" s="97">
        <v>95</v>
      </c>
      <c r="F2636" s="97">
        <v>75</v>
      </c>
      <c r="G2636" s="97">
        <v>55</v>
      </c>
      <c r="H2636" s="97">
        <v>55</v>
      </c>
      <c r="I2636" s="98">
        <v>85</v>
      </c>
      <c r="J2636" s="200"/>
      <c r="K2636" s="411"/>
      <c r="L2636" s="411"/>
      <c r="M2636" s="74"/>
    </row>
    <row r="2637" spans="2:13">
      <c r="B2637" s="75" t="s">
        <v>1667</v>
      </c>
      <c r="C2637" s="95" t="s">
        <v>16</v>
      </c>
      <c r="D2637" s="462" t="s">
        <v>1671</v>
      </c>
      <c r="E2637" s="463"/>
      <c r="F2637" s="463"/>
      <c r="G2637" s="463"/>
      <c r="H2637" s="463"/>
      <c r="I2637" s="464"/>
      <c r="J2637" s="200"/>
      <c r="K2637" s="411"/>
      <c r="L2637" s="411"/>
      <c r="M2637" s="74"/>
    </row>
    <row r="2638" spans="2:13">
      <c r="B2638" s="75" t="s">
        <v>1668</v>
      </c>
      <c r="C2638" s="95" t="s">
        <v>12</v>
      </c>
      <c r="D2638" s="465" t="s">
        <v>1663</v>
      </c>
      <c r="E2638" s="466"/>
      <c r="F2638" s="466"/>
      <c r="G2638" s="466" t="s">
        <v>1664</v>
      </c>
      <c r="H2638" s="466"/>
      <c r="I2638" s="467"/>
      <c r="J2638" s="200"/>
      <c r="K2638" s="411"/>
      <c r="L2638" s="411"/>
      <c r="M2638" s="74"/>
    </row>
    <row r="2639" spans="2:13">
      <c r="B2639" s="75" t="s">
        <v>1672</v>
      </c>
      <c r="C2639" s="104" t="s">
        <v>1614</v>
      </c>
      <c r="D2639" s="72" t="s">
        <v>1665</v>
      </c>
      <c r="E2639" s="411" t="s">
        <v>646</v>
      </c>
      <c r="F2639" s="411"/>
      <c r="G2639" s="73" t="s">
        <v>1665</v>
      </c>
      <c r="H2639" s="411" t="s">
        <v>1097</v>
      </c>
      <c r="I2639" s="79"/>
      <c r="J2639" s="309"/>
      <c r="K2639" s="411"/>
      <c r="L2639" s="411"/>
      <c r="M2639" s="74"/>
    </row>
    <row r="2640" spans="2:13">
      <c r="B2640" s="75" t="s">
        <v>1661</v>
      </c>
      <c r="C2640" s="95">
        <v>535.41999999999996</v>
      </c>
      <c r="D2640" s="80" t="s">
        <v>1666</v>
      </c>
      <c r="E2640" s="99">
        <v>81</v>
      </c>
      <c r="F2640" s="77"/>
      <c r="G2640" s="81" t="s">
        <v>1666</v>
      </c>
      <c r="H2640" s="99">
        <v>80</v>
      </c>
      <c r="I2640" s="78"/>
      <c r="J2640" s="226"/>
      <c r="K2640" s="411"/>
      <c r="L2640" s="411"/>
      <c r="M2640" s="74"/>
    </row>
    <row r="2641" spans="2:13">
      <c r="B2641" s="75" t="s">
        <v>1662</v>
      </c>
      <c r="C2641" s="149">
        <v>210.6</v>
      </c>
      <c r="D2641" s="462" t="s">
        <v>1670</v>
      </c>
      <c r="E2641" s="463"/>
      <c r="F2641" s="463"/>
      <c r="G2641" s="463"/>
      <c r="H2641" s="463"/>
      <c r="I2641" s="464"/>
      <c r="J2641" s="226"/>
      <c r="K2641" s="411"/>
      <c r="L2641" s="411"/>
      <c r="M2641" s="74"/>
    </row>
    <row r="2642" spans="2:13">
      <c r="B2642" s="75" t="s">
        <v>1730</v>
      </c>
      <c r="C2642" s="95">
        <v>534.94000000000005</v>
      </c>
      <c r="D2642" s="465" t="s">
        <v>1663</v>
      </c>
      <c r="E2642" s="466"/>
      <c r="F2642" s="466"/>
      <c r="G2642" s="466" t="s">
        <v>1664</v>
      </c>
      <c r="H2642" s="466"/>
      <c r="I2642" s="467"/>
      <c r="J2642" s="226"/>
      <c r="K2642" s="411"/>
      <c r="L2642" s="411"/>
      <c r="M2642" s="74"/>
    </row>
    <row r="2643" spans="2:13">
      <c r="B2643" s="75" t="s">
        <v>1715</v>
      </c>
      <c r="C2643" s="149">
        <v>1</v>
      </c>
      <c r="D2643" s="72" t="s">
        <v>1665</v>
      </c>
      <c r="E2643" s="411" t="s">
        <v>1273</v>
      </c>
      <c r="F2643" s="411"/>
      <c r="G2643" s="73" t="s">
        <v>1665</v>
      </c>
      <c r="H2643" s="411" t="s">
        <v>1218</v>
      </c>
      <c r="I2643" s="79"/>
      <c r="J2643" s="226"/>
      <c r="K2643" s="411"/>
      <c r="L2643" s="411"/>
      <c r="M2643" s="74"/>
    </row>
    <row r="2644" spans="2:13">
      <c r="B2644" s="75" t="s">
        <v>1716</v>
      </c>
      <c r="C2644" s="95">
        <v>1.31</v>
      </c>
      <c r="D2644" s="72" t="s">
        <v>1666</v>
      </c>
      <c r="E2644" s="99">
        <v>95</v>
      </c>
      <c r="F2644" s="77"/>
      <c r="G2644" s="81" t="s">
        <v>1666</v>
      </c>
      <c r="H2644" s="100">
        <v>90</v>
      </c>
      <c r="I2644" s="79"/>
      <c r="J2644" s="226"/>
      <c r="K2644" s="411"/>
      <c r="L2644" s="411"/>
      <c r="M2644" s="74"/>
    </row>
    <row r="2645" spans="2:13">
      <c r="B2645" s="468" t="s">
        <v>1673</v>
      </c>
      <c r="C2645" s="463"/>
      <c r="D2645" s="464"/>
      <c r="E2645" s="462" t="s">
        <v>1674</v>
      </c>
      <c r="F2645" s="463"/>
      <c r="G2645" s="464"/>
      <c r="H2645" s="462" t="s">
        <v>1675</v>
      </c>
      <c r="I2645" s="463"/>
      <c r="J2645" s="464"/>
      <c r="K2645" s="462" t="s">
        <v>1703</v>
      </c>
      <c r="L2645" s="463"/>
      <c r="M2645" s="469"/>
    </row>
    <row r="2646" spans="2:13">
      <c r="B2646" s="82" t="s">
        <v>1676</v>
      </c>
      <c r="C2646" s="408" t="s">
        <v>1677</v>
      </c>
      <c r="D2646" s="409" t="s">
        <v>1678</v>
      </c>
      <c r="E2646" s="407" t="s">
        <v>1676</v>
      </c>
      <c r="F2646" s="408" t="s">
        <v>1677</v>
      </c>
      <c r="G2646" s="409" t="s">
        <v>1678</v>
      </c>
      <c r="H2646" s="407" t="s">
        <v>1696</v>
      </c>
      <c r="I2646" s="408" t="s">
        <v>1733</v>
      </c>
      <c r="J2646" s="409" t="s">
        <v>1734</v>
      </c>
      <c r="K2646" s="407" t="s">
        <v>1704</v>
      </c>
      <c r="L2646" s="408"/>
      <c r="M2646" s="86" t="s">
        <v>1705</v>
      </c>
    </row>
    <row r="2647" spans="2:13">
      <c r="B2647" s="70" t="s">
        <v>1680</v>
      </c>
      <c r="C2647" s="95" t="s">
        <v>1146</v>
      </c>
      <c r="D2647" s="101">
        <v>102</v>
      </c>
      <c r="E2647" s="410" t="s">
        <v>1680</v>
      </c>
      <c r="F2647" s="95" t="s">
        <v>1282</v>
      </c>
      <c r="G2647" s="101">
        <v>60</v>
      </c>
      <c r="H2647" s="410" t="s">
        <v>1697</v>
      </c>
      <c r="I2647" s="95">
        <v>0</v>
      </c>
      <c r="J2647" s="101">
        <v>0</v>
      </c>
      <c r="K2647" s="410" t="s">
        <v>1706</v>
      </c>
      <c r="L2647" s="411"/>
      <c r="M2647" s="116">
        <v>0</v>
      </c>
    </row>
    <row r="2648" spans="2:13">
      <c r="B2648" s="70" t="s">
        <v>1681</v>
      </c>
      <c r="C2648" s="95" t="s">
        <v>1724</v>
      </c>
      <c r="D2648" s="101">
        <v>0</v>
      </c>
      <c r="E2648" s="410" t="s">
        <v>1681</v>
      </c>
      <c r="F2648" s="95" t="s">
        <v>1724</v>
      </c>
      <c r="G2648" s="101">
        <v>0</v>
      </c>
      <c r="H2648" s="410" t="s">
        <v>1698</v>
      </c>
      <c r="I2648" s="95">
        <v>90</v>
      </c>
      <c r="J2648" s="101">
        <v>10</v>
      </c>
      <c r="K2648" s="410" t="s">
        <v>1737</v>
      </c>
      <c r="L2648" s="411"/>
      <c r="M2648" s="116">
        <v>0</v>
      </c>
    </row>
    <row r="2649" spans="2:13">
      <c r="B2649" s="70" t="s">
        <v>1682</v>
      </c>
      <c r="C2649" s="95" t="s">
        <v>1725</v>
      </c>
      <c r="D2649" s="101" t="s">
        <v>1725</v>
      </c>
      <c r="E2649" s="410" t="s">
        <v>1682</v>
      </c>
      <c r="F2649" s="95" t="s">
        <v>1725</v>
      </c>
      <c r="G2649" s="101" t="s">
        <v>1725</v>
      </c>
      <c r="H2649" s="410" t="s">
        <v>1699</v>
      </c>
      <c r="I2649" s="95">
        <v>0</v>
      </c>
      <c r="J2649" s="101">
        <v>30</v>
      </c>
      <c r="K2649" s="76" t="s">
        <v>1708</v>
      </c>
      <c r="L2649" s="77"/>
      <c r="M2649" s="110">
        <v>0</v>
      </c>
    </row>
    <row r="2650" spans="2:13">
      <c r="B2650" s="70" t="s">
        <v>1683</v>
      </c>
      <c r="C2650" s="95" t="s">
        <v>1724</v>
      </c>
      <c r="D2650" s="101">
        <v>0</v>
      </c>
      <c r="E2650" s="410" t="s">
        <v>1683</v>
      </c>
      <c r="F2650" s="103" t="s">
        <v>1807</v>
      </c>
      <c r="G2650" s="101">
        <v>60</v>
      </c>
      <c r="H2650" s="410" t="s">
        <v>1700</v>
      </c>
      <c r="I2650" s="95">
        <v>0</v>
      </c>
      <c r="J2650" s="101">
        <v>10</v>
      </c>
      <c r="K2650" s="462" t="s">
        <v>1709</v>
      </c>
      <c r="L2650" s="463"/>
      <c r="M2650" s="469"/>
    </row>
    <row r="2651" spans="2:13">
      <c r="B2651" s="70" t="s">
        <v>1684</v>
      </c>
      <c r="C2651" s="95" t="s">
        <v>1724</v>
      </c>
      <c r="D2651" s="101">
        <v>0</v>
      </c>
      <c r="E2651" s="410" t="s">
        <v>1684</v>
      </c>
      <c r="F2651" s="95" t="s">
        <v>1724</v>
      </c>
      <c r="G2651" s="101">
        <v>0</v>
      </c>
      <c r="H2651" s="411" t="s">
        <v>1726</v>
      </c>
      <c r="I2651" s="95">
        <v>50</v>
      </c>
      <c r="J2651" s="101">
        <v>0</v>
      </c>
      <c r="K2651" s="470" t="s">
        <v>1710</v>
      </c>
      <c r="L2651" s="471"/>
      <c r="M2651" s="116">
        <v>30</v>
      </c>
    </row>
    <row r="2652" spans="2:13">
      <c r="B2652" s="70" t="s">
        <v>1685</v>
      </c>
      <c r="C2652" s="95" t="s">
        <v>1724</v>
      </c>
      <c r="D2652" s="101">
        <v>0</v>
      </c>
      <c r="E2652" s="410" t="s">
        <v>1685</v>
      </c>
      <c r="F2652" s="95" t="s">
        <v>952</v>
      </c>
      <c r="G2652" s="101">
        <v>95</v>
      </c>
      <c r="H2652" s="410" t="s">
        <v>1701</v>
      </c>
      <c r="I2652" s="95">
        <v>100</v>
      </c>
      <c r="J2652" s="101">
        <v>30</v>
      </c>
      <c r="K2652" s="470" t="s">
        <v>1711</v>
      </c>
      <c r="L2652" s="471"/>
      <c r="M2652" s="116">
        <v>50</v>
      </c>
    </row>
    <row r="2653" spans="2:13">
      <c r="B2653" s="70" t="s">
        <v>1686</v>
      </c>
      <c r="C2653" s="95" t="s">
        <v>1147</v>
      </c>
      <c r="D2653" s="101">
        <v>90</v>
      </c>
      <c r="E2653" s="410" t="s">
        <v>1686</v>
      </c>
      <c r="F2653" s="95" t="s">
        <v>1724</v>
      </c>
      <c r="G2653" s="101">
        <v>0</v>
      </c>
      <c r="H2653" s="410" t="s">
        <v>1687</v>
      </c>
      <c r="I2653" s="95">
        <v>85</v>
      </c>
      <c r="J2653" s="101">
        <v>60</v>
      </c>
      <c r="K2653" s="470" t="s">
        <v>1712</v>
      </c>
      <c r="L2653" s="471"/>
      <c r="M2653" s="116">
        <v>0</v>
      </c>
    </row>
    <row r="2654" spans="2:13">
      <c r="B2654" s="70" t="s">
        <v>1687</v>
      </c>
      <c r="C2654" s="95" t="s">
        <v>1725</v>
      </c>
      <c r="D2654" s="101" t="s">
        <v>1725</v>
      </c>
      <c r="E2654" s="410" t="s">
        <v>1687</v>
      </c>
      <c r="F2654" s="95" t="s">
        <v>1725</v>
      </c>
      <c r="G2654" s="101" t="s">
        <v>1725</v>
      </c>
      <c r="H2654" s="410" t="s">
        <v>1702</v>
      </c>
      <c r="I2654" s="109">
        <v>0</v>
      </c>
      <c r="J2654" s="115">
        <v>0</v>
      </c>
      <c r="K2654" s="96"/>
      <c r="L2654" s="109"/>
      <c r="M2654" s="110"/>
    </row>
    <row r="2655" spans="2:13">
      <c r="B2655" s="70" t="s">
        <v>1688</v>
      </c>
      <c r="C2655" s="95" t="s">
        <v>1724</v>
      </c>
      <c r="D2655" s="101">
        <v>0</v>
      </c>
      <c r="E2655" s="410" t="s">
        <v>1688</v>
      </c>
      <c r="F2655" s="95" t="s">
        <v>1724</v>
      </c>
      <c r="G2655" s="101">
        <v>0</v>
      </c>
      <c r="H2655" s="472" t="s">
        <v>1714</v>
      </c>
      <c r="I2655" s="473"/>
      <c r="J2655" s="90" t="s">
        <v>1713</v>
      </c>
      <c r="K2655" s="106">
        <v>10</v>
      </c>
      <c r="L2655" s="91" t="s">
        <v>1707</v>
      </c>
      <c r="M2655" s="107">
        <v>175</v>
      </c>
    </row>
    <row r="2656" spans="2:13">
      <c r="B2656" s="70" t="s">
        <v>1689</v>
      </c>
      <c r="C2656" s="95" t="s">
        <v>695</v>
      </c>
      <c r="D2656" s="101">
        <v>36</v>
      </c>
      <c r="E2656" s="410" t="s">
        <v>1689</v>
      </c>
      <c r="F2656" s="95" t="s">
        <v>1724</v>
      </c>
      <c r="G2656" s="101">
        <v>0</v>
      </c>
      <c r="H2656" s="411"/>
      <c r="I2656" s="411"/>
      <c r="J2656" s="411"/>
      <c r="K2656" s="411"/>
      <c r="L2656" s="411"/>
      <c r="M2656" s="74"/>
    </row>
    <row r="2657" spans="2:13">
      <c r="B2657" s="70" t="s">
        <v>1690</v>
      </c>
      <c r="C2657" s="95" t="s">
        <v>1724</v>
      </c>
      <c r="D2657" s="101">
        <v>0</v>
      </c>
      <c r="E2657" s="410" t="s">
        <v>1690</v>
      </c>
      <c r="F2657" s="95" t="s">
        <v>1724</v>
      </c>
      <c r="G2657" s="101">
        <v>0</v>
      </c>
      <c r="H2657" s="411"/>
      <c r="I2657" s="411"/>
      <c r="J2657" s="411"/>
      <c r="K2657" s="411"/>
      <c r="L2657" s="411"/>
      <c r="M2657" s="74"/>
    </row>
    <row r="2658" spans="2:13">
      <c r="B2658" s="70" t="s">
        <v>1691</v>
      </c>
      <c r="C2658" s="103" t="s">
        <v>1090</v>
      </c>
      <c r="D2658" s="101">
        <v>36</v>
      </c>
      <c r="E2658" s="410" t="s">
        <v>1691</v>
      </c>
      <c r="F2658" s="105" t="s">
        <v>1197</v>
      </c>
      <c r="G2658" s="101">
        <v>75</v>
      </c>
      <c r="H2658" s="411"/>
      <c r="I2658" s="411"/>
      <c r="J2658" s="411"/>
      <c r="K2658" s="411"/>
      <c r="L2658" s="411"/>
      <c r="M2658" s="74"/>
    </row>
    <row r="2659" spans="2:13">
      <c r="B2659" s="70" t="s">
        <v>1692</v>
      </c>
      <c r="C2659" s="95" t="s">
        <v>1164</v>
      </c>
      <c r="D2659" s="101">
        <v>49</v>
      </c>
      <c r="E2659" s="410" t="s">
        <v>1692</v>
      </c>
      <c r="F2659" s="95" t="s">
        <v>1724</v>
      </c>
      <c r="G2659" s="101">
        <v>0</v>
      </c>
      <c r="H2659" s="411"/>
      <c r="I2659" s="411"/>
      <c r="J2659" s="411"/>
      <c r="K2659" s="411"/>
      <c r="L2659" s="411"/>
      <c r="M2659" s="74"/>
    </row>
    <row r="2660" spans="2:13">
      <c r="B2660" s="70" t="s">
        <v>1693</v>
      </c>
      <c r="C2660" s="95" t="s">
        <v>658</v>
      </c>
      <c r="D2660" s="101">
        <v>30</v>
      </c>
      <c r="E2660" s="410" t="s">
        <v>1693</v>
      </c>
      <c r="F2660" s="105" t="s">
        <v>1187</v>
      </c>
      <c r="G2660" s="101">
        <v>80</v>
      </c>
      <c r="H2660" s="95" t="s">
        <v>1718</v>
      </c>
      <c r="I2660" s="411"/>
      <c r="J2660" s="94" t="s">
        <v>1719</v>
      </c>
      <c r="K2660" s="411"/>
      <c r="L2660" s="94" t="s">
        <v>1720</v>
      </c>
      <c r="M2660" s="74"/>
    </row>
    <row r="2661" spans="2:13">
      <c r="B2661" s="70" t="s">
        <v>1694</v>
      </c>
      <c r="C2661" s="95" t="s">
        <v>1724</v>
      </c>
      <c r="D2661" s="101">
        <v>0</v>
      </c>
      <c r="E2661" s="410" t="s">
        <v>1694</v>
      </c>
      <c r="F2661" s="95" t="s">
        <v>1724</v>
      </c>
      <c r="G2661" s="101">
        <v>0</v>
      </c>
      <c r="H2661" s="411"/>
      <c r="I2661" s="411"/>
      <c r="J2661" s="411"/>
      <c r="K2661" s="411"/>
      <c r="L2661" s="411"/>
      <c r="M2661" s="74"/>
    </row>
    <row r="2662" spans="2:13">
      <c r="B2662" s="70" t="s">
        <v>1679</v>
      </c>
      <c r="C2662" s="95" t="s">
        <v>1083</v>
      </c>
      <c r="D2662" s="101">
        <v>75</v>
      </c>
      <c r="E2662" s="410" t="s">
        <v>1679</v>
      </c>
      <c r="F2662" s="95" t="s">
        <v>1724</v>
      </c>
      <c r="G2662" s="101">
        <v>0</v>
      </c>
      <c r="H2662" s="411"/>
      <c r="I2662" s="411"/>
      <c r="J2662" s="411"/>
      <c r="K2662" s="411"/>
      <c r="L2662" s="411"/>
      <c r="M2662" s="74"/>
    </row>
    <row r="2663" spans="2:13">
      <c r="B2663" s="70" t="s">
        <v>1695</v>
      </c>
      <c r="C2663" s="95" t="s">
        <v>911</v>
      </c>
      <c r="D2663" s="101">
        <v>75</v>
      </c>
      <c r="E2663" s="410" t="s">
        <v>1695</v>
      </c>
      <c r="F2663" s="95" t="s">
        <v>1724</v>
      </c>
      <c r="G2663" s="101">
        <v>0</v>
      </c>
      <c r="H2663" s="411"/>
      <c r="I2663" s="411"/>
      <c r="J2663" s="411"/>
      <c r="K2663" s="411"/>
      <c r="L2663" s="411"/>
      <c r="M2663" s="74"/>
    </row>
    <row r="2664" spans="2:13" ht="15.75" thickBot="1">
      <c r="B2664" s="111" t="s">
        <v>1731</v>
      </c>
      <c r="C2664" s="102"/>
      <c r="D2664" s="117">
        <v>62</v>
      </c>
      <c r="E2664" s="112" t="s">
        <v>1732</v>
      </c>
      <c r="F2664" s="102"/>
      <c r="G2664" s="117">
        <v>74</v>
      </c>
      <c r="H2664" s="92"/>
      <c r="I2664" s="92"/>
      <c r="J2664" s="92"/>
      <c r="K2664" s="92"/>
      <c r="L2664" s="92"/>
      <c r="M2664" s="93"/>
    </row>
    <row r="2665" spans="2:13" ht="15.75" thickTop="1">
      <c r="B2665" s="165"/>
      <c r="C2665" s="166"/>
      <c r="D2665" s="166"/>
      <c r="E2665" s="165"/>
      <c r="F2665" s="166"/>
      <c r="G2665" s="166"/>
      <c r="H2665" s="165"/>
      <c r="I2665" s="165"/>
      <c r="J2665" s="165"/>
      <c r="K2665" s="165"/>
      <c r="L2665" s="165"/>
      <c r="M2665" s="165"/>
    </row>
    <row r="2666" spans="2:13">
      <c r="B2666" s="165"/>
      <c r="C2666" s="166"/>
      <c r="D2666" s="166"/>
      <c r="E2666" s="165"/>
      <c r="F2666" s="166"/>
      <c r="G2666" s="166"/>
      <c r="H2666" s="165"/>
      <c r="I2666" s="165"/>
      <c r="J2666" s="165"/>
      <c r="K2666" s="165"/>
      <c r="L2666" s="165"/>
      <c r="M2666" s="165"/>
    </row>
    <row r="2667" spans="2:13" ht="15.75" thickBot="1">
      <c r="B2667" s="165"/>
      <c r="C2667" s="166"/>
      <c r="D2667" s="166"/>
      <c r="E2667" s="165"/>
      <c r="F2667" s="166"/>
      <c r="G2667" s="166"/>
      <c r="H2667" s="165"/>
      <c r="I2667" s="165"/>
      <c r="J2667" s="165"/>
      <c r="K2667" s="165"/>
      <c r="L2667" s="165"/>
      <c r="M2667" s="165"/>
    </row>
    <row r="2668" spans="2:13" ht="16.5" thickTop="1" thickBot="1">
      <c r="B2668" s="457" t="s">
        <v>1916</v>
      </c>
      <c r="C2668" s="458"/>
      <c r="D2668" s="459" t="s">
        <v>1660</v>
      </c>
      <c r="E2668" s="460"/>
      <c r="F2668" s="460"/>
      <c r="G2668" s="460"/>
      <c r="H2668" s="460"/>
      <c r="I2668" s="461"/>
      <c r="J2668" s="216"/>
      <c r="K2668" s="68"/>
      <c r="L2668" s="68"/>
      <c r="M2668" s="69"/>
    </row>
    <row r="2669" spans="2:13" ht="15.75" thickTop="1">
      <c r="B2669" s="75" t="s">
        <v>1669</v>
      </c>
      <c r="C2669" s="414">
        <v>12</v>
      </c>
      <c r="D2669" s="413" t="s">
        <v>1654</v>
      </c>
      <c r="E2669" s="414" t="s">
        <v>1655</v>
      </c>
      <c r="F2669" s="414" t="s">
        <v>1656</v>
      </c>
      <c r="G2669" s="414" t="s">
        <v>1658</v>
      </c>
      <c r="H2669" s="414" t="s">
        <v>1657</v>
      </c>
      <c r="I2669" s="415" t="s">
        <v>1659</v>
      </c>
      <c r="J2669" s="217"/>
      <c r="K2669" s="417"/>
      <c r="L2669" s="417"/>
      <c r="M2669" s="74"/>
    </row>
    <row r="2670" spans="2:13">
      <c r="B2670" s="75" t="s">
        <v>1762</v>
      </c>
      <c r="C2670" s="95" t="s">
        <v>1767</v>
      </c>
      <c r="D2670" s="96">
        <v>90</v>
      </c>
      <c r="E2670" s="97">
        <v>85</v>
      </c>
      <c r="F2670" s="97">
        <v>75</v>
      </c>
      <c r="G2670" s="97">
        <v>115</v>
      </c>
      <c r="H2670" s="97">
        <v>100</v>
      </c>
      <c r="I2670" s="98">
        <v>115</v>
      </c>
      <c r="J2670" s="217"/>
      <c r="K2670" s="417"/>
      <c r="L2670" s="417"/>
      <c r="M2670" s="74"/>
    </row>
    <row r="2671" spans="2:13">
      <c r="B2671" s="75" t="s">
        <v>1667</v>
      </c>
      <c r="C2671" s="95" t="s">
        <v>3</v>
      </c>
      <c r="D2671" s="462" t="s">
        <v>1671</v>
      </c>
      <c r="E2671" s="463"/>
      <c r="F2671" s="463"/>
      <c r="G2671" s="463"/>
      <c r="H2671" s="463"/>
      <c r="I2671" s="464"/>
      <c r="J2671" s="217"/>
      <c r="K2671" s="417"/>
      <c r="L2671" s="417"/>
      <c r="M2671" s="74"/>
    </row>
    <row r="2672" spans="2:13">
      <c r="B2672" s="75" t="s">
        <v>1668</v>
      </c>
      <c r="C2672" s="95" t="s">
        <v>1725</v>
      </c>
      <c r="D2672" s="465" t="s">
        <v>1663</v>
      </c>
      <c r="E2672" s="466"/>
      <c r="F2672" s="466"/>
      <c r="G2672" s="466" t="s">
        <v>1664</v>
      </c>
      <c r="H2672" s="466"/>
      <c r="I2672" s="467"/>
      <c r="J2672" s="217"/>
      <c r="K2672" s="417"/>
      <c r="L2672" s="417"/>
      <c r="M2672" s="74"/>
    </row>
    <row r="2673" spans="2:13">
      <c r="B2673" s="75" t="s">
        <v>1672</v>
      </c>
      <c r="C2673" s="95" t="s">
        <v>1543</v>
      </c>
      <c r="D2673" s="72" t="s">
        <v>1665</v>
      </c>
      <c r="E2673" s="417" t="s">
        <v>1234</v>
      </c>
      <c r="F2673" s="417"/>
      <c r="G2673" s="73" t="s">
        <v>1665</v>
      </c>
      <c r="H2673" s="417" t="s">
        <v>1725</v>
      </c>
      <c r="I2673" s="79"/>
      <c r="J2673" s="217"/>
      <c r="K2673" s="417"/>
      <c r="L2673" s="417"/>
      <c r="M2673" s="74"/>
    </row>
    <row r="2674" spans="2:13">
      <c r="B2674" s="75" t="s">
        <v>1661</v>
      </c>
      <c r="C2674" s="95">
        <v>420.55</v>
      </c>
      <c r="D2674" s="80" t="s">
        <v>1666</v>
      </c>
      <c r="E2674" s="99">
        <v>65</v>
      </c>
      <c r="F2674" s="77"/>
      <c r="G2674" s="81" t="s">
        <v>1666</v>
      </c>
      <c r="H2674" s="99" t="s">
        <v>1725</v>
      </c>
      <c r="I2674" s="78"/>
      <c r="J2674" s="217"/>
      <c r="K2674" s="417"/>
      <c r="L2674" s="417"/>
      <c r="M2674" s="74"/>
    </row>
    <row r="2675" spans="2:13">
      <c r="B2675" s="75" t="s">
        <v>1662</v>
      </c>
      <c r="C2675" s="95">
        <v>368.05</v>
      </c>
      <c r="D2675" s="462" t="s">
        <v>1670</v>
      </c>
      <c r="E2675" s="463"/>
      <c r="F2675" s="463"/>
      <c r="G2675" s="463"/>
      <c r="H2675" s="463"/>
      <c r="I2675" s="464"/>
      <c r="J2675" s="217"/>
      <c r="K2675" s="417"/>
      <c r="L2675" s="417"/>
      <c r="M2675" s="74"/>
    </row>
    <row r="2676" spans="2:13">
      <c r="B2676" s="75" t="s">
        <v>1730</v>
      </c>
      <c r="C2676" s="95">
        <v>436.05</v>
      </c>
      <c r="D2676" s="465" t="s">
        <v>1663</v>
      </c>
      <c r="E2676" s="466"/>
      <c r="F2676" s="466"/>
      <c r="G2676" s="466" t="s">
        <v>1664</v>
      </c>
      <c r="H2676" s="466"/>
      <c r="I2676" s="467"/>
      <c r="J2676" s="217"/>
      <c r="K2676" s="417"/>
      <c r="L2676" s="417"/>
      <c r="M2676" s="74"/>
    </row>
    <row r="2677" spans="2:13">
      <c r="B2677" s="75" t="s">
        <v>1715</v>
      </c>
      <c r="C2677" s="95">
        <v>1.38</v>
      </c>
      <c r="D2677" s="72" t="s">
        <v>1665</v>
      </c>
      <c r="E2677" s="417" t="s">
        <v>1309</v>
      </c>
      <c r="F2677" s="417"/>
      <c r="G2677" s="73" t="s">
        <v>1665</v>
      </c>
      <c r="H2677" s="417" t="s">
        <v>1725</v>
      </c>
      <c r="I2677" s="79"/>
      <c r="J2677" s="217"/>
      <c r="K2677" s="417"/>
      <c r="L2677" s="417"/>
      <c r="M2677" s="74"/>
    </row>
    <row r="2678" spans="2:13">
      <c r="B2678" s="75" t="s">
        <v>1716</v>
      </c>
      <c r="C2678" s="95">
        <v>1.77</v>
      </c>
      <c r="D2678" s="72" t="s">
        <v>1666</v>
      </c>
      <c r="E2678" s="99">
        <v>95</v>
      </c>
      <c r="F2678" s="77"/>
      <c r="G2678" s="81" t="s">
        <v>1666</v>
      </c>
      <c r="H2678" s="100" t="s">
        <v>1725</v>
      </c>
      <c r="I2678" s="79"/>
      <c r="J2678" s="217"/>
      <c r="K2678" s="417"/>
      <c r="L2678" s="417"/>
      <c r="M2678" s="74"/>
    </row>
    <row r="2679" spans="2:13">
      <c r="B2679" s="468" t="s">
        <v>1673</v>
      </c>
      <c r="C2679" s="463"/>
      <c r="D2679" s="464"/>
      <c r="E2679" s="462" t="s">
        <v>1674</v>
      </c>
      <c r="F2679" s="463"/>
      <c r="G2679" s="464"/>
      <c r="H2679" s="462" t="s">
        <v>1675</v>
      </c>
      <c r="I2679" s="463"/>
      <c r="J2679" s="464"/>
      <c r="K2679" s="462" t="s">
        <v>1703</v>
      </c>
      <c r="L2679" s="463"/>
      <c r="M2679" s="469"/>
    </row>
    <row r="2680" spans="2:13">
      <c r="B2680" s="82" t="s">
        <v>1676</v>
      </c>
      <c r="C2680" s="414" t="s">
        <v>1677</v>
      </c>
      <c r="D2680" s="415" t="s">
        <v>1678</v>
      </c>
      <c r="E2680" s="413" t="s">
        <v>1676</v>
      </c>
      <c r="F2680" s="414" t="s">
        <v>1677</v>
      </c>
      <c r="G2680" s="415" t="s">
        <v>1678</v>
      </c>
      <c r="H2680" s="413" t="s">
        <v>1696</v>
      </c>
      <c r="I2680" s="414" t="s">
        <v>1733</v>
      </c>
      <c r="J2680" s="415" t="s">
        <v>1734</v>
      </c>
      <c r="K2680" s="413" t="s">
        <v>1704</v>
      </c>
      <c r="L2680" s="414"/>
      <c r="M2680" s="86" t="s">
        <v>1705</v>
      </c>
    </row>
    <row r="2681" spans="2:13">
      <c r="B2681" s="70" t="s">
        <v>1680</v>
      </c>
      <c r="C2681" s="95" t="s">
        <v>1146</v>
      </c>
      <c r="D2681" s="101">
        <v>102</v>
      </c>
      <c r="E2681" s="416" t="s">
        <v>1680</v>
      </c>
      <c r="F2681" s="103" t="s">
        <v>946</v>
      </c>
      <c r="G2681" s="101">
        <v>68</v>
      </c>
      <c r="H2681" s="416" t="s">
        <v>1697</v>
      </c>
      <c r="I2681" s="95">
        <v>0</v>
      </c>
      <c r="J2681" s="101">
        <v>0</v>
      </c>
      <c r="K2681" s="416" t="s">
        <v>1706</v>
      </c>
      <c r="L2681" s="417"/>
      <c r="M2681" s="116">
        <v>0</v>
      </c>
    </row>
    <row r="2682" spans="2:13">
      <c r="B2682" s="70" t="s">
        <v>1681</v>
      </c>
      <c r="C2682" s="95" t="s">
        <v>1724</v>
      </c>
      <c r="D2682" s="101">
        <v>0</v>
      </c>
      <c r="E2682" s="416" t="s">
        <v>1681</v>
      </c>
      <c r="F2682" s="95" t="s">
        <v>1724</v>
      </c>
      <c r="G2682" s="101">
        <v>0</v>
      </c>
      <c r="H2682" s="416" t="s">
        <v>1698</v>
      </c>
      <c r="I2682" s="95">
        <v>90</v>
      </c>
      <c r="J2682" s="101">
        <v>10</v>
      </c>
      <c r="K2682" s="416" t="s">
        <v>1737</v>
      </c>
      <c r="L2682" s="417"/>
      <c r="M2682" s="116">
        <v>0</v>
      </c>
    </row>
    <row r="2683" spans="2:13">
      <c r="B2683" s="70" t="s">
        <v>1682</v>
      </c>
      <c r="C2683" s="95" t="s">
        <v>1724</v>
      </c>
      <c r="D2683" s="101">
        <v>0</v>
      </c>
      <c r="E2683" s="416" t="s">
        <v>1682</v>
      </c>
      <c r="F2683" s="95" t="s">
        <v>1724</v>
      </c>
      <c r="G2683" s="101">
        <v>0</v>
      </c>
      <c r="H2683" s="416" t="s">
        <v>1699</v>
      </c>
      <c r="I2683" s="95">
        <v>0</v>
      </c>
      <c r="J2683" s="101">
        <v>40</v>
      </c>
      <c r="K2683" s="76" t="s">
        <v>1708</v>
      </c>
      <c r="L2683" s="77"/>
      <c r="M2683" s="110">
        <v>0</v>
      </c>
    </row>
    <row r="2684" spans="2:13">
      <c r="B2684" s="70" t="s">
        <v>1683</v>
      </c>
      <c r="C2684" s="95" t="s">
        <v>1725</v>
      </c>
      <c r="D2684" s="101" t="s">
        <v>1725</v>
      </c>
      <c r="E2684" s="416" t="s">
        <v>1683</v>
      </c>
      <c r="F2684" s="95" t="s">
        <v>1725</v>
      </c>
      <c r="G2684" s="101" t="s">
        <v>1725</v>
      </c>
      <c r="H2684" s="416" t="s">
        <v>1700</v>
      </c>
      <c r="I2684" s="95">
        <v>0</v>
      </c>
      <c r="J2684" s="101">
        <v>0</v>
      </c>
      <c r="K2684" s="462" t="s">
        <v>1709</v>
      </c>
      <c r="L2684" s="463"/>
      <c r="M2684" s="469"/>
    </row>
    <row r="2685" spans="2:13">
      <c r="B2685" s="70" t="s">
        <v>1684</v>
      </c>
      <c r="C2685" s="95" t="s">
        <v>1724</v>
      </c>
      <c r="D2685" s="101">
        <v>0</v>
      </c>
      <c r="E2685" s="416" t="s">
        <v>1684</v>
      </c>
      <c r="F2685" s="95" t="s">
        <v>1724</v>
      </c>
      <c r="G2685" s="101">
        <v>0</v>
      </c>
      <c r="H2685" s="417" t="s">
        <v>1726</v>
      </c>
      <c r="I2685" s="95">
        <v>0</v>
      </c>
      <c r="J2685" s="101">
        <v>0</v>
      </c>
      <c r="K2685" s="470" t="s">
        <v>1710</v>
      </c>
      <c r="L2685" s="471"/>
      <c r="M2685" s="116">
        <v>0</v>
      </c>
    </row>
    <row r="2686" spans="2:13">
      <c r="B2686" s="70" t="s">
        <v>1685</v>
      </c>
      <c r="C2686" s="95" t="s">
        <v>1724</v>
      </c>
      <c r="D2686" s="101">
        <v>0</v>
      </c>
      <c r="E2686" s="416" t="s">
        <v>1685</v>
      </c>
      <c r="F2686" s="95" t="s">
        <v>1724</v>
      </c>
      <c r="G2686" s="101">
        <v>0</v>
      </c>
      <c r="H2686" s="416" t="s">
        <v>1701</v>
      </c>
      <c r="I2686" s="95">
        <v>100</v>
      </c>
      <c r="J2686" s="101">
        <v>40</v>
      </c>
      <c r="K2686" s="470" t="s">
        <v>1711</v>
      </c>
      <c r="L2686" s="471"/>
      <c r="M2686" s="116">
        <v>0</v>
      </c>
    </row>
    <row r="2687" spans="2:13">
      <c r="B2687" s="70" t="s">
        <v>1686</v>
      </c>
      <c r="C2687" s="103" t="s">
        <v>1157</v>
      </c>
      <c r="D2687" s="101">
        <v>40</v>
      </c>
      <c r="E2687" s="416" t="s">
        <v>1686</v>
      </c>
      <c r="F2687" s="95" t="s">
        <v>1724</v>
      </c>
      <c r="G2687" s="101">
        <v>0</v>
      </c>
      <c r="H2687" s="416" t="s">
        <v>1687</v>
      </c>
      <c r="I2687" s="95">
        <v>85</v>
      </c>
      <c r="J2687" s="101">
        <v>0</v>
      </c>
      <c r="K2687" s="470" t="s">
        <v>1712</v>
      </c>
      <c r="L2687" s="471"/>
      <c r="M2687" s="116">
        <v>0</v>
      </c>
    </row>
    <row r="2688" spans="2:13">
      <c r="B2688" s="70" t="s">
        <v>1687</v>
      </c>
      <c r="C2688" s="95" t="s">
        <v>1724</v>
      </c>
      <c r="D2688" s="101">
        <v>0</v>
      </c>
      <c r="E2688" s="416" t="s">
        <v>1687</v>
      </c>
      <c r="F2688" s="95" t="s">
        <v>1724</v>
      </c>
      <c r="G2688" s="101">
        <v>0</v>
      </c>
      <c r="H2688" s="416" t="s">
        <v>1702</v>
      </c>
      <c r="I2688" s="109">
        <v>0</v>
      </c>
      <c r="J2688" s="115">
        <v>0</v>
      </c>
      <c r="K2688" s="96"/>
      <c r="L2688" s="109"/>
      <c r="M2688" s="110"/>
    </row>
    <row r="2689" spans="2:13">
      <c r="B2689" s="70" t="s">
        <v>1688</v>
      </c>
      <c r="C2689" s="95" t="s">
        <v>776</v>
      </c>
      <c r="D2689" s="101">
        <v>40</v>
      </c>
      <c r="E2689" s="416" t="s">
        <v>1688</v>
      </c>
      <c r="F2689" s="95" t="s">
        <v>1724</v>
      </c>
      <c r="G2689" s="101">
        <v>0</v>
      </c>
      <c r="H2689" s="472" t="s">
        <v>1714</v>
      </c>
      <c r="I2689" s="473"/>
      <c r="J2689" s="90" t="s">
        <v>1713</v>
      </c>
      <c r="K2689" s="106">
        <v>30</v>
      </c>
      <c r="L2689" s="91" t="s">
        <v>1707</v>
      </c>
      <c r="M2689" s="107">
        <v>165</v>
      </c>
    </row>
    <row r="2690" spans="2:13">
      <c r="B2690" s="70" t="s">
        <v>1689</v>
      </c>
      <c r="C2690" s="95" t="s">
        <v>1724</v>
      </c>
      <c r="D2690" s="101">
        <v>0</v>
      </c>
      <c r="E2690" s="416" t="s">
        <v>1689</v>
      </c>
      <c r="F2690" s="95" t="s">
        <v>1724</v>
      </c>
      <c r="G2690" s="101">
        <v>0</v>
      </c>
      <c r="H2690" s="417"/>
      <c r="I2690" s="417"/>
      <c r="J2690" s="417"/>
      <c r="K2690" s="417"/>
      <c r="L2690" s="417"/>
      <c r="M2690" s="74"/>
    </row>
    <row r="2691" spans="2:13">
      <c r="B2691" s="70" t="s">
        <v>1690</v>
      </c>
      <c r="C2691" s="95" t="s">
        <v>1724</v>
      </c>
      <c r="D2691" s="101">
        <v>0</v>
      </c>
      <c r="E2691" s="416" t="s">
        <v>1690</v>
      </c>
      <c r="F2691" s="105" t="s">
        <v>831</v>
      </c>
      <c r="G2691" s="101">
        <v>80</v>
      </c>
      <c r="H2691" s="417"/>
      <c r="I2691" s="417"/>
      <c r="J2691" s="417"/>
      <c r="K2691" s="417"/>
      <c r="L2691" s="417"/>
      <c r="M2691" s="74"/>
    </row>
    <row r="2692" spans="2:13">
      <c r="B2692" s="70" t="s">
        <v>1691</v>
      </c>
      <c r="C2692" s="95" t="s">
        <v>1724</v>
      </c>
      <c r="D2692" s="101">
        <v>0</v>
      </c>
      <c r="E2692" s="416" t="s">
        <v>1691</v>
      </c>
      <c r="F2692" s="105" t="s">
        <v>1197</v>
      </c>
      <c r="G2692" s="101">
        <v>75</v>
      </c>
      <c r="H2692" s="417"/>
      <c r="I2692" s="417"/>
      <c r="J2692" s="417"/>
      <c r="K2692" s="417"/>
      <c r="L2692" s="417"/>
      <c r="M2692" s="74"/>
    </row>
    <row r="2693" spans="2:13">
      <c r="B2693" s="70" t="s">
        <v>1692</v>
      </c>
      <c r="C2693" s="95" t="s">
        <v>1724</v>
      </c>
      <c r="D2693" s="101">
        <v>0</v>
      </c>
      <c r="E2693" s="416" t="s">
        <v>1692</v>
      </c>
      <c r="F2693" s="95" t="s">
        <v>1724</v>
      </c>
      <c r="G2693" s="101">
        <v>0</v>
      </c>
      <c r="H2693" s="417"/>
      <c r="I2693" s="417"/>
      <c r="J2693" s="417"/>
      <c r="K2693" s="417"/>
      <c r="L2693" s="417"/>
      <c r="M2693" s="74"/>
    </row>
    <row r="2694" spans="2:13">
      <c r="B2694" s="70" t="s">
        <v>1693</v>
      </c>
      <c r="C2694" s="95" t="s">
        <v>1724</v>
      </c>
      <c r="D2694" s="101">
        <v>0</v>
      </c>
      <c r="E2694" s="416" t="s">
        <v>1693</v>
      </c>
      <c r="F2694" s="105" t="s">
        <v>1187</v>
      </c>
      <c r="G2694" s="101">
        <v>80</v>
      </c>
      <c r="H2694" s="95"/>
      <c r="I2694" s="417" t="s">
        <v>1805</v>
      </c>
      <c r="J2694" s="94"/>
      <c r="K2694" s="417"/>
      <c r="L2694" s="94" t="s">
        <v>1720</v>
      </c>
      <c r="M2694" s="74"/>
    </row>
    <row r="2695" spans="2:13">
      <c r="B2695" s="70" t="s">
        <v>1694</v>
      </c>
      <c r="C2695" s="95" t="s">
        <v>1724</v>
      </c>
      <c r="D2695" s="101">
        <v>0</v>
      </c>
      <c r="E2695" s="416" t="s">
        <v>1694</v>
      </c>
      <c r="F2695" s="95" t="s">
        <v>1724</v>
      </c>
      <c r="G2695" s="101">
        <v>0</v>
      </c>
      <c r="H2695" s="417"/>
      <c r="I2695" s="417"/>
      <c r="J2695" s="417"/>
      <c r="K2695" s="417"/>
      <c r="L2695" s="417"/>
      <c r="M2695" s="74"/>
    </row>
    <row r="2696" spans="2:13">
      <c r="B2696" s="70" t="s">
        <v>1679</v>
      </c>
      <c r="C2696" s="95" t="s">
        <v>754</v>
      </c>
      <c r="D2696" s="101">
        <v>80</v>
      </c>
      <c r="E2696" s="416" t="s">
        <v>1679</v>
      </c>
      <c r="F2696" s="95" t="s">
        <v>1724</v>
      </c>
      <c r="G2696" s="101">
        <v>0</v>
      </c>
      <c r="H2696" s="417"/>
      <c r="I2696" s="417"/>
      <c r="J2696" s="417"/>
      <c r="K2696" s="417"/>
      <c r="L2696" s="417"/>
      <c r="M2696" s="74"/>
    </row>
    <row r="2697" spans="2:13">
      <c r="B2697" s="70" t="s">
        <v>1695</v>
      </c>
      <c r="C2697" s="95" t="s">
        <v>965</v>
      </c>
      <c r="D2697" s="101">
        <v>80</v>
      </c>
      <c r="E2697" s="416" t="s">
        <v>1695</v>
      </c>
      <c r="F2697" s="95" t="s">
        <v>1724</v>
      </c>
      <c r="G2697" s="101">
        <v>0</v>
      </c>
      <c r="H2697" s="417"/>
      <c r="I2697" s="417"/>
      <c r="J2697" s="417"/>
      <c r="K2697" s="417"/>
      <c r="L2697" s="417"/>
      <c r="M2697" s="74"/>
    </row>
    <row r="2698" spans="2:13" ht="15.75" thickBot="1">
      <c r="B2698" s="111" t="s">
        <v>1731</v>
      </c>
      <c r="C2698" s="102"/>
      <c r="D2698" s="117">
        <v>68</v>
      </c>
      <c r="E2698" s="112" t="s">
        <v>1732</v>
      </c>
      <c r="F2698" s="102"/>
      <c r="G2698" s="117">
        <v>76</v>
      </c>
      <c r="H2698" s="92"/>
      <c r="I2698" s="92"/>
      <c r="J2698" s="92"/>
      <c r="K2698" s="92"/>
      <c r="L2698" s="92"/>
      <c r="M2698" s="93"/>
    </row>
    <row r="2699" spans="2:13" ht="15.75" thickTop="1">
      <c r="B2699" s="165"/>
      <c r="C2699" s="166"/>
      <c r="D2699" s="166"/>
      <c r="E2699" s="165"/>
      <c r="F2699" s="166"/>
      <c r="G2699" s="166"/>
      <c r="H2699" s="165"/>
      <c r="I2699" s="165"/>
      <c r="J2699" s="165"/>
      <c r="K2699" s="165"/>
      <c r="L2699" s="165"/>
      <c r="M2699" s="165"/>
    </row>
    <row r="2700" spans="2:13">
      <c r="B2700" s="165"/>
      <c r="C2700" s="166"/>
      <c r="D2700" s="166"/>
      <c r="E2700" s="165"/>
      <c r="F2700" s="166"/>
      <c r="G2700" s="166"/>
      <c r="H2700" s="165"/>
      <c r="I2700" s="165"/>
      <c r="J2700" s="165"/>
      <c r="K2700" s="165"/>
      <c r="L2700" s="165"/>
      <c r="M2700" s="165"/>
    </row>
    <row r="2701" spans="2:13" ht="15.75" thickBot="1">
      <c r="B2701" s="165"/>
      <c r="C2701" s="166"/>
      <c r="D2701" s="166"/>
      <c r="E2701" s="165"/>
      <c r="F2701" s="166"/>
      <c r="G2701" s="166"/>
      <c r="H2701" s="165"/>
      <c r="I2701" s="165"/>
      <c r="J2701" s="165"/>
      <c r="K2701" s="165"/>
      <c r="L2701" s="165"/>
      <c r="M2701" s="165"/>
    </row>
    <row r="2702" spans="2:13" ht="16.5" thickTop="1" thickBot="1">
      <c r="B2702" s="457" t="s">
        <v>1917</v>
      </c>
      <c r="C2702" s="458"/>
      <c r="D2702" s="459" t="s">
        <v>1660</v>
      </c>
      <c r="E2702" s="460"/>
      <c r="F2702" s="460"/>
      <c r="G2702" s="460"/>
      <c r="H2702" s="460"/>
      <c r="I2702" s="461"/>
      <c r="J2702" s="139"/>
      <c r="K2702" s="68"/>
      <c r="L2702" s="68"/>
      <c r="M2702" s="69"/>
    </row>
    <row r="2703" spans="2:13" ht="15.75" thickTop="1">
      <c r="B2703" s="75" t="s">
        <v>1669</v>
      </c>
      <c r="C2703" s="414">
        <v>10</v>
      </c>
      <c r="D2703" s="413" t="s">
        <v>1654</v>
      </c>
      <c r="E2703" s="414" t="s">
        <v>1655</v>
      </c>
      <c r="F2703" s="414" t="s">
        <v>1656</v>
      </c>
      <c r="G2703" s="414" t="s">
        <v>1658</v>
      </c>
      <c r="H2703" s="414" t="s">
        <v>1657</v>
      </c>
      <c r="I2703" s="415" t="s">
        <v>1659</v>
      </c>
      <c r="J2703" s="137"/>
      <c r="K2703" s="417"/>
      <c r="L2703" s="417"/>
      <c r="M2703" s="74"/>
    </row>
    <row r="2704" spans="2:13">
      <c r="B2704" s="75" t="s">
        <v>1762</v>
      </c>
      <c r="C2704" s="95" t="s">
        <v>1767</v>
      </c>
      <c r="D2704" s="96">
        <v>80</v>
      </c>
      <c r="E2704" s="97">
        <v>100</v>
      </c>
      <c r="F2704" s="97">
        <v>200</v>
      </c>
      <c r="G2704" s="97">
        <v>50</v>
      </c>
      <c r="H2704" s="97">
        <v>100</v>
      </c>
      <c r="I2704" s="98">
        <v>50</v>
      </c>
      <c r="J2704" s="137"/>
      <c r="K2704" s="417"/>
      <c r="L2704" s="417"/>
      <c r="M2704" s="74"/>
    </row>
    <row r="2705" spans="2:13">
      <c r="B2705" s="75" t="s">
        <v>1667</v>
      </c>
      <c r="C2705" s="95" t="s">
        <v>14</v>
      </c>
      <c r="D2705" s="462" t="s">
        <v>1671</v>
      </c>
      <c r="E2705" s="463"/>
      <c r="F2705" s="463"/>
      <c r="G2705" s="463"/>
      <c r="H2705" s="463"/>
      <c r="I2705" s="464"/>
      <c r="J2705" s="137"/>
      <c r="K2705" s="417"/>
      <c r="L2705" s="417"/>
      <c r="M2705" s="74"/>
    </row>
    <row r="2706" spans="2:13">
      <c r="B2706" s="75" t="s">
        <v>1668</v>
      </c>
      <c r="C2706" s="95" t="s">
        <v>1725</v>
      </c>
      <c r="D2706" s="465" t="s">
        <v>1663</v>
      </c>
      <c r="E2706" s="466"/>
      <c r="F2706" s="466"/>
      <c r="G2706" s="466" t="s">
        <v>1664</v>
      </c>
      <c r="H2706" s="466"/>
      <c r="I2706" s="467"/>
      <c r="J2706" s="137"/>
      <c r="K2706" s="417"/>
      <c r="L2706" s="417"/>
      <c r="M2706" s="74"/>
    </row>
    <row r="2707" spans="2:13">
      <c r="B2707" s="75" t="s">
        <v>1672</v>
      </c>
      <c r="C2707" s="103" t="s">
        <v>1426</v>
      </c>
      <c r="D2707" s="72" t="s">
        <v>1665</v>
      </c>
      <c r="E2707" s="417" t="s">
        <v>1254</v>
      </c>
      <c r="F2707" s="417"/>
      <c r="G2707" s="73" t="s">
        <v>1665</v>
      </c>
      <c r="H2707" s="417" t="s">
        <v>1725</v>
      </c>
      <c r="I2707" s="79"/>
      <c r="J2707" s="137"/>
      <c r="K2707" s="417"/>
      <c r="L2707" s="417"/>
      <c r="M2707" s="74"/>
    </row>
    <row r="2708" spans="2:13">
      <c r="B2708" s="75" t="s">
        <v>1661</v>
      </c>
      <c r="C2708" s="95">
        <v>276.89</v>
      </c>
      <c r="D2708" s="80" t="s">
        <v>1666</v>
      </c>
      <c r="E2708" s="99">
        <v>80</v>
      </c>
      <c r="F2708" s="77"/>
      <c r="G2708" s="81" t="s">
        <v>1666</v>
      </c>
      <c r="H2708" s="99" t="s">
        <v>1725</v>
      </c>
      <c r="I2708" s="78"/>
      <c r="J2708" s="137"/>
      <c r="K2708" s="417"/>
      <c r="L2708" s="417"/>
      <c r="M2708" s="74"/>
    </row>
    <row r="2709" spans="2:13">
      <c r="B2709" s="75" t="s">
        <v>1662</v>
      </c>
      <c r="C2709" s="95">
        <v>328.41</v>
      </c>
      <c r="D2709" s="462" t="s">
        <v>1670</v>
      </c>
      <c r="E2709" s="463"/>
      <c r="F2709" s="463"/>
      <c r="G2709" s="463"/>
      <c r="H2709" s="463"/>
      <c r="I2709" s="464"/>
      <c r="J2709" s="137"/>
      <c r="K2709" s="417"/>
      <c r="L2709" s="417"/>
      <c r="M2709" s="74"/>
    </row>
    <row r="2710" spans="2:13">
      <c r="B2710" s="75" t="s">
        <v>1730</v>
      </c>
      <c r="C2710" s="95">
        <v>409.79</v>
      </c>
      <c r="D2710" s="465" t="s">
        <v>1663</v>
      </c>
      <c r="E2710" s="466"/>
      <c r="F2710" s="466"/>
      <c r="G2710" s="466" t="s">
        <v>1664</v>
      </c>
      <c r="H2710" s="466"/>
      <c r="I2710" s="467"/>
      <c r="J2710" s="137"/>
      <c r="K2710" s="417"/>
      <c r="L2710" s="417"/>
      <c r="M2710" s="74"/>
    </row>
    <row r="2711" spans="2:13">
      <c r="B2711" s="75" t="s">
        <v>1715</v>
      </c>
      <c r="C2711" s="95">
        <v>1.23</v>
      </c>
      <c r="D2711" s="72" t="s">
        <v>1665</v>
      </c>
      <c r="E2711" s="417" t="s">
        <v>1857</v>
      </c>
      <c r="F2711" s="417"/>
      <c r="G2711" s="73" t="s">
        <v>1665</v>
      </c>
      <c r="H2711" s="417" t="s">
        <v>1725</v>
      </c>
      <c r="I2711" s="79"/>
      <c r="J2711" s="137"/>
      <c r="K2711" s="417"/>
      <c r="L2711" s="417"/>
      <c r="M2711" s="74"/>
    </row>
    <row r="2712" spans="2:13">
      <c r="B2712" s="75" t="s">
        <v>1716</v>
      </c>
      <c r="C2712" s="95">
        <v>0.77</v>
      </c>
      <c r="D2712" s="72" t="s">
        <v>1666</v>
      </c>
      <c r="E2712" s="99">
        <v>60</v>
      </c>
      <c r="F2712" s="77"/>
      <c r="G2712" s="81" t="s">
        <v>1666</v>
      </c>
      <c r="H2712" s="100" t="s">
        <v>1725</v>
      </c>
      <c r="I2712" s="79"/>
      <c r="J2712" s="137"/>
      <c r="K2712" s="417"/>
      <c r="L2712" s="417"/>
      <c r="M2712" s="74"/>
    </row>
    <row r="2713" spans="2:13">
      <c r="B2713" s="468" t="s">
        <v>1673</v>
      </c>
      <c r="C2713" s="463"/>
      <c r="D2713" s="464"/>
      <c r="E2713" s="462" t="s">
        <v>1674</v>
      </c>
      <c r="F2713" s="463"/>
      <c r="G2713" s="464"/>
      <c r="H2713" s="462" t="s">
        <v>1675</v>
      </c>
      <c r="I2713" s="463"/>
      <c r="J2713" s="464"/>
      <c r="K2713" s="462" t="s">
        <v>1703</v>
      </c>
      <c r="L2713" s="463"/>
      <c r="M2713" s="469"/>
    </row>
    <row r="2714" spans="2:13">
      <c r="B2714" s="82" t="s">
        <v>1676</v>
      </c>
      <c r="C2714" s="414" t="s">
        <v>1677</v>
      </c>
      <c r="D2714" s="415" t="s">
        <v>1678</v>
      </c>
      <c r="E2714" s="413" t="s">
        <v>1676</v>
      </c>
      <c r="F2714" s="414" t="s">
        <v>1677</v>
      </c>
      <c r="G2714" s="415" t="s">
        <v>1678</v>
      </c>
      <c r="H2714" s="413" t="s">
        <v>1696</v>
      </c>
      <c r="I2714" s="414" t="s">
        <v>1733</v>
      </c>
      <c r="J2714" s="415" t="s">
        <v>1734</v>
      </c>
      <c r="K2714" s="413" t="s">
        <v>1704</v>
      </c>
      <c r="L2714" s="414"/>
      <c r="M2714" s="86" t="s">
        <v>1705</v>
      </c>
    </row>
    <row r="2715" spans="2:13">
      <c r="B2715" s="70" t="s">
        <v>1680</v>
      </c>
      <c r="C2715" s="95" t="s">
        <v>1146</v>
      </c>
      <c r="D2715" s="101">
        <v>102</v>
      </c>
      <c r="E2715" s="416" t="s">
        <v>1680</v>
      </c>
      <c r="F2715" s="103" t="s">
        <v>946</v>
      </c>
      <c r="G2715" s="101">
        <v>68</v>
      </c>
      <c r="H2715" s="416" t="s">
        <v>1697</v>
      </c>
      <c r="I2715" s="95">
        <v>0</v>
      </c>
      <c r="J2715" s="101">
        <v>10</v>
      </c>
      <c r="K2715" s="416" t="s">
        <v>1706</v>
      </c>
      <c r="L2715" s="417"/>
      <c r="M2715" s="116">
        <v>30</v>
      </c>
    </row>
    <row r="2716" spans="2:13">
      <c r="B2716" s="70" t="s">
        <v>1681</v>
      </c>
      <c r="C2716" s="95" t="s">
        <v>849</v>
      </c>
      <c r="D2716" s="101">
        <v>75</v>
      </c>
      <c r="E2716" s="416" t="s">
        <v>1681</v>
      </c>
      <c r="F2716" s="95" t="s">
        <v>1724</v>
      </c>
      <c r="G2716" s="101">
        <v>0</v>
      </c>
      <c r="H2716" s="416" t="s">
        <v>1698</v>
      </c>
      <c r="I2716" s="95">
        <v>90</v>
      </c>
      <c r="J2716" s="101">
        <v>0</v>
      </c>
      <c r="K2716" s="416" t="s">
        <v>1737</v>
      </c>
      <c r="L2716" s="417"/>
      <c r="M2716" s="116">
        <v>0</v>
      </c>
    </row>
    <row r="2717" spans="2:13">
      <c r="B2717" s="70" t="s">
        <v>1682</v>
      </c>
      <c r="C2717" s="95" t="s">
        <v>1724</v>
      </c>
      <c r="D2717" s="101">
        <v>0</v>
      </c>
      <c r="E2717" s="416" t="s">
        <v>1682</v>
      </c>
      <c r="F2717" s="95" t="s">
        <v>1724</v>
      </c>
      <c r="G2717" s="101">
        <v>0</v>
      </c>
      <c r="H2717" s="416" t="s">
        <v>1699</v>
      </c>
      <c r="I2717" s="95">
        <v>0</v>
      </c>
      <c r="J2717" s="101">
        <v>30</v>
      </c>
      <c r="K2717" s="76" t="s">
        <v>1708</v>
      </c>
      <c r="L2717" s="77"/>
      <c r="M2717" s="110">
        <v>0</v>
      </c>
    </row>
    <row r="2718" spans="2:13">
      <c r="B2718" s="70" t="s">
        <v>1683</v>
      </c>
      <c r="C2718" s="118" t="s">
        <v>1789</v>
      </c>
      <c r="D2718" s="101">
        <v>75</v>
      </c>
      <c r="E2718" s="416" t="s">
        <v>1683</v>
      </c>
      <c r="F2718" s="105" t="s">
        <v>1309</v>
      </c>
      <c r="G2718" s="101">
        <v>95</v>
      </c>
      <c r="H2718" s="416" t="s">
        <v>1700</v>
      </c>
      <c r="I2718" s="95">
        <v>0</v>
      </c>
      <c r="J2718" s="101">
        <v>10</v>
      </c>
      <c r="K2718" s="462" t="s">
        <v>1709</v>
      </c>
      <c r="L2718" s="463"/>
      <c r="M2718" s="469"/>
    </row>
    <row r="2719" spans="2:13">
      <c r="B2719" s="70" t="s">
        <v>1684</v>
      </c>
      <c r="C2719" s="95" t="s">
        <v>1724</v>
      </c>
      <c r="D2719" s="101">
        <v>0</v>
      </c>
      <c r="E2719" s="416" t="s">
        <v>1684</v>
      </c>
      <c r="F2719" s="95" t="s">
        <v>1724</v>
      </c>
      <c r="G2719" s="101">
        <v>0</v>
      </c>
      <c r="H2719" s="417" t="s">
        <v>1726</v>
      </c>
      <c r="I2719" s="95">
        <v>0</v>
      </c>
      <c r="J2719" s="101">
        <v>0</v>
      </c>
      <c r="K2719" s="470" t="s">
        <v>1710</v>
      </c>
      <c r="L2719" s="471"/>
      <c r="M2719" s="116">
        <v>0</v>
      </c>
    </row>
    <row r="2720" spans="2:13">
      <c r="B2720" s="70" t="s">
        <v>1685</v>
      </c>
      <c r="C2720" s="95" t="s">
        <v>955</v>
      </c>
      <c r="D2720" s="101">
        <v>75</v>
      </c>
      <c r="E2720" s="416" t="s">
        <v>1685</v>
      </c>
      <c r="F2720" s="95" t="s">
        <v>1724</v>
      </c>
      <c r="G2720" s="101">
        <v>0</v>
      </c>
      <c r="H2720" s="416" t="s">
        <v>1701</v>
      </c>
      <c r="I2720" s="95">
        <v>100</v>
      </c>
      <c r="J2720" s="101">
        <v>20</v>
      </c>
      <c r="K2720" s="470" t="s">
        <v>1711</v>
      </c>
      <c r="L2720" s="471"/>
      <c r="M2720" s="116">
        <v>0</v>
      </c>
    </row>
    <row r="2721" spans="2:13">
      <c r="B2721" s="70" t="s">
        <v>1686</v>
      </c>
      <c r="C2721" s="105" t="s">
        <v>871</v>
      </c>
      <c r="D2721" s="101">
        <v>150</v>
      </c>
      <c r="E2721" s="416" t="s">
        <v>1686</v>
      </c>
      <c r="F2721" s="103" t="s">
        <v>868</v>
      </c>
      <c r="G2721" s="101">
        <v>84</v>
      </c>
      <c r="H2721" s="416" t="s">
        <v>1687</v>
      </c>
      <c r="I2721" s="95">
        <v>85</v>
      </c>
      <c r="J2721" s="101">
        <v>0</v>
      </c>
      <c r="K2721" s="470" t="s">
        <v>1712</v>
      </c>
      <c r="L2721" s="471"/>
      <c r="M2721" s="116">
        <v>100</v>
      </c>
    </row>
    <row r="2722" spans="2:13">
      <c r="B2722" s="70" t="s">
        <v>1687</v>
      </c>
      <c r="C2722" s="95" t="s">
        <v>1724</v>
      </c>
      <c r="D2722" s="101">
        <v>0</v>
      </c>
      <c r="E2722" s="416" t="s">
        <v>1687</v>
      </c>
      <c r="F2722" s="95" t="s">
        <v>1724</v>
      </c>
      <c r="G2722" s="101">
        <v>0</v>
      </c>
      <c r="H2722" s="416" t="s">
        <v>1702</v>
      </c>
      <c r="I2722" s="109">
        <v>0</v>
      </c>
      <c r="J2722" s="115">
        <v>0</v>
      </c>
      <c r="K2722" s="96"/>
      <c r="L2722" s="109"/>
      <c r="M2722" s="110"/>
    </row>
    <row r="2723" spans="2:13">
      <c r="B2723" s="70" t="s">
        <v>1688</v>
      </c>
      <c r="C2723" s="103" t="s">
        <v>813</v>
      </c>
      <c r="D2723" s="101">
        <v>100</v>
      </c>
      <c r="E2723" s="416" t="s">
        <v>1688</v>
      </c>
      <c r="F2723" s="105" t="s">
        <v>812</v>
      </c>
      <c r="G2723" s="101">
        <v>90</v>
      </c>
      <c r="H2723" s="472" t="s">
        <v>1714</v>
      </c>
      <c r="I2723" s="473"/>
      <c r="J2723" s="90" t="s">
        <v>1713</v>
      </c>
      <c r="K2723" s="106">
        <v>30</v>
      </c>
      <c r="L2723" s="91" t="s">
        <v>1707</v>
      </c>
      <c r="M2723" s="107">
        <v>100</v>
      </c>
    </row>
    <row r="2724" spans="2:13">
      <c r="B2724" s="70" t="s">
        <v>1689</v>
      </c>
      <c r="C2724" s="95" t="s">
        <v>1724</v>
      </c>
      <c r="D2724" s="101">
        <v>0</v>
      </c>
      <c r="E2724" s="416" t="s">
        <v>1689</v>
      </c>
      <c r="F2724" s="95" t="s">
        <v>1724</v>
      </c>
      <c r="G2724" s="101">
        <v>0</v>
      </c>
      <c r="H2724" s="417"/>
      <c r="I2724" s="417"/>
      <c r="J2724" s="417"/>
      <c r="K2724" s="417"/>
      <c r="L2724" s="417"/>
      <c r="M2724" s="74"/>
    </row>
    <row r="2725" spans="2:13">
      <c r="B2725" s="70" t="s">
        <v>1690</v>
      </c>
      <c r="C2725" s="95" t="s">
        <v>1724</v>
      </c>
      <c r="D2725" s="101">
        <v>0</v>
      </c>
      <c r="E2725" s="416" t="s">
        <v>1690</v>
      </c>
      <c r="F2725" s="95" t="s">
        <v>1724</v>
      </c>
      <c r="G2725" s="101">
        <v>0</v>
      </c>
      <c r="H2725" s="417"/>
      <c r="I2725" s="417"/>
      <c r="J2725" s="417"/>
      <c r="K2725" s="417"/>
      <c r="L2725" s="417"/>
      <c r="M2725" s="74"/>
    </row>
    <row r="2726" spans="2:13">
      <c r="B2726" s="70" t="s">
        <v>1691</v>
      </c>
      <c r="C2726" s="95" t="s">
        <v>1724</v>
      </c>
      <c r="D2726" s="101">
        <v>0</v>
      </c>
      <c r="E2726" s="416" t="s">
        <v>1691</v>
      </c>
      <c r="F2726" s="95" t="s">
        <v>1724</v>
      </c>
      <c r="G2726" s="101">
        <v>0</v>
      </c>
      <c r="H2726" s="417"/>
      <c r="I2726" s="417"/>
      <c r="J2726" s="417"/>
      <c r="K2726" s="417"/>
      <c r="L2726" s="417"/>
      <c r="M2726" s="74"/>
    </row>
    <row r="2727" spans="2:13">
      <c r="B2727" s="70" t="s">
        <v>1692</v>
      </c>
      <c r="C2727" s="95" t="s">
        <v>1725</v>
      </c>
      <c r="D2727" s="101" t="s">
        <v>1725</v>
      </c>
      <c r="E2727" s="416" t="s">
        <v>1692</v>
      </c>
      <c r="F2727" s="95" t="s">
        <v>1725</v>
      </c>
      <c r="G2727" s="101" t="s">
        <v>1725</v>
      </c>
      <c r="H2727" s="417"/>
      <c r="I2727" s="417"/>
      <c r="J2727" s="417"/>
      <c r="K2727" s="417"/>
      <c r="L2727" s="417"/>
      <c r="M2727" s="74"/>
    </row>
    <row r="2728" spans="2:13">
      <c r="B2728" s="70" t="s">
        <v>1693</v>
      </c>
      <c r="C2728" s="95" t="s">
        <v>1724</v>
      </c>
      <c r="D2728" s="101">
        <v>0</v>
      </c>
      <c r="E2728" s="416" t="s">
        <v>1693</v>
      </c>
      <c r="F2728" s="95" t="s">
        <v>1724</v>
      </c>
      <c r="G2728" s="101">
        <v>0</v>
      </c>
      <c r="H2728" s="95"/>
      <c r="I2728" s="417" t="s">
        <v>1805</v>
      </c>
      <c r="J2728" s="94"/>
      <c r="K2728" s="417"/>
      <c r="L2728" s="94" t="s">
        <v>1720</v>
      </c>
      <c r="M2728" s="74"/>
    </row>
    <row r="2729" spans="2:13">
      <c r="B2729" s="70" t="s">
        <v>1694</v>
      </c>
      <c r="C2729" s="95" t="s">
        <v>1724</v>
      </c>
      <c r="D2729" s="101">
        <v>0</v>
      </c>
      <c r="E2729" s="416" t="s">
        <v>1694</v>
      </c>
      <c r="F2729" s="95" t="s">
        <v>1724</v>
      </c>
      <c r="G2729" s="101">
        <v>0</v>
      </c>
      <c r="H2729" s="417"/>
      <c r="I2729" s="417"/>
      <c r="J2729" s="417"/>
      <c r="K2729" s="417"/>
      <c r="L2729" s="417"/>
      <c r="M2729" s="74"/>
    </row>
    <row r="2730" spans="2:13">
      <c r="B2730" s="70" t="s">
        <v>1679</v>
      </c>
      <c r="C2730" s="95" t="s">
        <v>865</v>
      </c>
      <c r="D2730" s="101">
        <v>66</v>
      </c>
      <c r="E2730" s="416" t="s">
        <v>1679</v>
      </c>
      <c r="F2730" s="95" t="s">
        <v>1724</v>
      </c>
      <c r="G2730" s="101">
        <v>0</v>
      </c>
      <c r="H2730" s="417"/>
      <c r="I2730" s="417"/>
      <c r="J2730" s="417"/>
      <c r="K2730" s="417"/>
      <c r="L2730" s="417"/>
      <c r="M2730" s="74"/>
    </row>
    <row r="2731" spans="2:13">
      <c r="B2731" s="70" t="s">
        <v>1695</v>
      </c>
      <c r="C2731" s="95" t="s">
        <v>965</v>
      </c>
      <c r="D2731" s="101">
        <v>80</v>
      </c>
      <c r="E2731" s="416" t="s">
        <v>1695</v>
      </c>
      <c r="F2731" s="95" t="s">
        <v>1724</v>
      </c>
      <c r="G2731" s="101">
        <v>0</v>
      </c>
      <c r="H2731" s="417"/>
      <c r="I2731" s="417"/>
      <c r="J2731" s="417"/>
      <c r="K2731" s="417"/>
      <c r="L2731" s="417"/>
      <c r="M2731" s="74"/>
    </row>
    <row r="2732" spans="2:13" ht="15.75" thickBot="1">
      <c r="B2732" s="111" t="s">
        <v>1731</v>
      </c>
      <c r="C2732" s="102"/>
      <c r="D2732" s="117">
        <v>90</v>
      </c>
      <c r="E2732" s="112" t="s">
        <v>1732</v>
      </c>
      <c r="F2732" s="102"/>
      <c r="G2732" s="117">
        <v>84</v>
      </c>
      <c r="H2732" s="92"/>
      <c r="I2732" s="92"/>
      <c r="J2732" s="92"/>
      <c r="K2732" s="92"/>
      <c r="L2732" s="92"/>
      <c r="M2732" s="93"/>
    </row>
    <row r="2733" spans="2:13" ht="16.5" thickTop="1" thickBot="1">
      <c r="B2733" s="165"/>
      <c r="C2733" s="166"/>
      <c r="D2733" s="166"/>
      <c r="E2733" s="165"/>
      <c r="F2733" s="166"/>
      <c r="G2733" s="166"/>
      <c r="H2733" s="165"/>
      <c r="I2733" s="165"/>
      <c r="J2733" s="165"/>
      <c r="K2733" s="165"/>
      <c r="L2733" s="165"/>
      <c r="M2733" s="165"/>
    </row>
    <row r="2734" spans="2:13" ht="16.5" thickTop="1" thickBot="1">
      <c r="B2734" s="457" t="s">
        <v>1918</v>
      </c>
      <c r="C2734" s="458"/>
      <c r="D2734" s="459" t="s">
        <v>1660</v>
      </c>
      <c r="E2734" s="460"/>
      <c r="F2734" s="460"/>
      <c r="G2734" s="460"/>
      <c r="H2734" s="460"/>
      <c r="I2734" s="461"/>
      <c r="J2734" s="68"/>
      <c r="K2734" s="68"/>
      <c r="L2734" s="68"/>
      <c r="M2734" s="69"/>
    </row>
    <row r="2735" spans="2:13" ht="15.75" thickTop="1">
      <c r="B2735" s="75" t="s">
        <v>1669</v>
      </c>
      <c r="C2735" s="414">
        <v>19</v>
      </c>
      <c r="D2735" s="413" t="s">
        <v>1654</v>
      </c>
      <c r="E2735" s="414" t="s">
        <v>1655</v>
      </c>
      <c r="F2735" s="414" t="s">
        <v>1656</v>
      </c>
      <c r="G2735" s="414" t="s">
        <v>1658</v>
      </c>
      <c r="H2735" s="414" t="s">
        <v>1657</v>
      </c>
      <c r="I2735" s="415" t="s">
        <v>1659</v>
      </c>
      <c r="J2735" s="417"/>
      <c r="K2735" s="417"/>
      <c r="L2735" s="417"/>
      <c r="M2735" s="74"/>
    </row>
    <row r="2736" spans="2:13">
      <c r="B2736" s="75" t="s">
        <v>1762</v>
      </c>
      <c r="C2736" s="95" t="s">
        <v>1767</v>
      </c>
      <c r="D2736" s="96">
        <v>80</v>
      </c>
      <c r="E2736" s="97">
        <v>75</v>
      </c>
      <c r="F2736" s="97">
        <v>150</v>
      </c>
      <c r="G2736" s="97">
        <v>75</v>
      </c>
      <c r="H2736" s="97">
        <v>150</v>
      </c>
      <c r="I2736" s="98">
        <v>50</v>
      </c>
      <c r="J2736" s="417"/>
      <c r="K2736" s="417"/>
      <c r="L2736" s="417"/>
      <c r="M2736" s="74"/>
    </row>
    <row r="2737" spans="2:13">
      <c r="B2737" s="75" t="s">
        <v>1667</v>
      </c>
      <c r="C2737" s="95" t="s">
        <v>15</v>
      </c>
      <c r="D2737" s="462" t="s">
        <v>1671</v>
      </c>
      <c r="E2737" s="463"/>
      <c r="F2737" s="463"/>
      <c r="G2737" s="463"/>
      <c r="H2737" s="463"/>
      <c r="I2737" s="464"/>
      <c r="J2737" s="417"/>
      <c r="K2737" s="417"/>
      <c r="L2737" s="417"/>
      <c r="M2737" s="74"/>
    </row>
    <row r="2738" spans="2:13">
      <c r="B2738" s="75" t="s">
        <v>1668</v>
      </c>
      <c r="C2738" s="95" t="s">
        <v>1725</v>
      </c>
      <c r="D2738" s="465" t="s">
        <v>1663</v>
      </c>
      <c r="E2738" s="466"/>
      <c r="F2738" s="466"/>
      <c r="G2738" s="466" t="s">
        <v>1664</v>
      </c>
      <c r="H2738" s="466"/>
      <c r="I2738" s="467"/>
      <c r="J2738" s="417"/>
      <c r="K2738" s="417"/>
      <c r="L2738" s="417"/>
      <c r="M2738" s="74"/>
    </row>
    <row r="2739" spans="2:13">
      <c r="B2739" s="75" t="s">
        <v>1672</v>
      </c>
      <c r="C2739" s="104" t="s">
        <v>1426</v>
      </c>
      <c r="D2739" s="72" t="s">
        <v>1665</v>
      </c>
      <c r="E2739" s="417" t="s">
        <v>965</v>
      </c>
      <c r="F2739" s="417"/>
      <c r="G2739" s="73" t="s">
        <v>1665</v>
      </c>
      <c r="H2739" s="417" t="s">
        <v>1725</v>
      </c>
      <c r="I2739" s="79"/>
      <c r="J2739" s="417"/>
      <c r="K2739" s="417"/>
      <c r="L2739" s="417"/>
      <c r="M2739" s="74"/>
    </row>
    <row r="2740" spans="2:13">
      <c r="B2740" s="75" t="s">
        <v>1661</v>
      </c>
      <c r="C2740" s="95">
        <v>155.56</v>
      </c>
      <c r="D2740" s="80" t="s">
        <v>1666</v>
      </c>
      <c r="E2740" s="99">
        <v>80</v>
      </c>
      <c r="F2740" s="77"/>
      <c r="G2740" s="81" t="s">
        <v>1666</v>
      </c>
      <c r="H2740" s="99" t="s">
        <v>1725</v>
      </c>
      <c r="I2740" s="78"/>
      <c r="J2740" s="417"/>
      <c r="K2740" s="417"/>
      <c r="L2740" s="417"/>
      <c r="M2740" s="74"/>
    </row>
    <row r="2741" spans="2:13">
      <c r="B2741" s="75" t="s">
        <v>1662</v>
      </c>
      <c r="C2741" s="119">
        <v>1339.47</v>
      </c>
      <c r="D2741" s="462" t="s">
        <v>1670</v>
      </c>
      <c r="E2741" s="463"/>
      <c r="F2741" s="463"/>
      <c r="G2741" s="463"/>
      <c r="H2741" s="463"/>
      <c r="I2741" s="464"/>
      <c r="J2741" s="417"/>
      <c r="K2741" s="417"/>
      <c r="L2741" s="417"/>
      <c r="M2741" s="74"/>
    </row>
    <row r="2742" spans="2:13">
      <c r="B2742" s="75" t="s">
        <v>1730</v>
      </c>
      <c r="C2742" s="95">
        <v>403.76</v>
      </c>
      <c r="D2742" s="465" t="s">
        <v>1663</v>
      </c>
      <c r="E2742" s="466"/>
      <c r="F2742" s="466"/>
      <c r="G2742" s="466" t="s">
        <v>1664</v>
      </c>
      <c r="H2742" s="466"/>
      <c r="I2742" s="467"/>
      <c r="J2742" s="417"/>
      <c r="K2742" s="417"/>
      <c r="L2742" s="417"/>
      <c r="M2742" s="74"/>
    </row>
    <row r="2743" spans="2:13">
      <c r="B2743" s="75" t="s">
        <v>1715</v>
      </c>
      <c r="C2743" s="95">
        <v>1.23</v>
      </c>
      <c r="D2743" s="72" t="s">
        <v>1665</v>
      </c>
      <c r="E2743" s="417" t="s">
        <v>862</v>
      </c>
      <c r="F2743" s="417"/>
      <c r="G2743" s="73" t="s">
        <v>1665</v>
      </c>
      <c r="H2743" s="417" t="s">
        <v>1725</v>
      </c>
      <c r="I2743" s="79"/>
      <c r="J2743" s="417"/>
      <c r="K2743" s="417"/>
      <c r="L2743" s="417"/>
      <c r="M2743" s="74"/>
    </row>
    <row r="2744" spans="2:13">
      <c r="B2744" s="75" t="s">
        <v>1716</v>
      </c>
      <c r="C2744" s="95">
        <v>0.77</v>
      </c>
      <c r="D2744" s="72" t="s">
        <v>1666</v>
      </c>
      <c r="E2744" s="99">
        <v>80</v>
      </c>
      <c r="F2744" s="77"/>
      <c r="G2744" s="81" t="s">
        <v>1666</v>
      </c>
      <c r="H2744" s="100" t="s">
        <v>1725</v>
      </c>
      <c r="I2744" s="79"/>
      <c r="J2744" s="417"/>
      <c r="K2744" s="417"/>
      <c r="L2744" s="417"/>
      <c r="M2744" s="74"/>
    </row>
    <row r="2745" spans="2:13">
      <c r="B2745" s="468" t="s">
        <v>1673</v>
      </c>
      <c r="C2745" s="463"/>
      <c r="D2745" s="464"/>
      <c r="E2745" s="462" t="s">
        <v>1674</v>
      </c>
      <c r="F2745" s="463"/>
      <c r="G2745" s="464"/>
      <c r="H2745" s="462" t="s">
        <v>1675</v>
      </c>
      <c r="I2745" s="463"/>
      <c r="J2745" s="464"/>
      <c r="K2745" s="462" t="s">
        <v>1703</v>
      </c>
      <c r="L2745" s="463"/>
      <c r="M2745" s="469"/>
    </row>
    <row r="2746" spans="2:13">
      <c r="B2746" s="82" t="s">
        <v>1676</v>
      </c>
      <c r="C2746" s="414" t="s">
        <v>1677</v>
      </c>
      <c r="D2746" s="415" t="s">
        <v>1678</v>
      </c>
      <c r="E2746" s="413" t="s">
        <v>1676</v>
      </c>
      <c r="F2746" s="414" t="s">
        <v>1677</v>
      </c>
      <c r="G2746" s="415" t="s">
        <v>1678</v>
      </c>
      <c r="H2746" s="413" t="s">
        <v>1696</v>
      </c>
      <c r="I2746" s="414" t="s">
        <v>1733</v>
      </c>
      <c r="J2746" s="415" t="s">
        <v>1734</v>
      </c>
      <c r="K2746" s="413" t="s">
        <v>1704</v>
      </c>
      <c r="L2746" s="414"/>
      <c r="M2746" s="86" t="s">
        <v>1705</v>
      </c>
    </row>
    <row r="2747" spans="2:13">
      <c r="B2747" s="70" t="s">
        <v>1680</v>
      </c>
      <c r="C2747" s="95" t="s">
        <v>1146</v>
      </c>
      <c r="D2747" s="101">
        <v>102</v>
      </c>
      <c r="E2747" s="416" t="s">
        <v>1680</v>
      </c>
      <c r="F2747" s="103" t="s">
        <v>946</v>
      </c>
      <c r="G2747" s="101">
        <v>68</v>
      </c>
      <c r="H2747" s="416" t="s">
        <v>1697</v>
      </c>
      <c r="I2747" s="95">
        <v>0</v>
      </c>
      <c r="J2747" s="101">
        <v>0</v>
      </c>
      <c r="K2747" s="416" t="s">
        <v>1706</v>
      </c>
      <c r="L2747" s="417"/>
      <c r="M2747" s="116">
        <v>0</v>
      </c>
    </row>
    <row r="2748" spans="2:13">
      <c r="B2748" s="70" t="s">
        <v>1681</v>
      </c>
      <c r="C2748" s="95" t="s">
        <v>1724</v>
      </c>
      <c r="D2748" s="101">
        <v>0</v>
      </c>
      <c r="E2748" s="416" t="s">
        <v>1681</v>
      </c>
      <c r="F2748" s="95" t="s">
        <v>1724</v>
      </c>
      <c r="G2748" s="101">
        <v>0</v>
      </c>
      <c r="H2748" s="416" t="s">
        <v>1698</v>
      </c>
      <c r="I2748" s="95">
        <v>90</v>
      </c>
      <c r="J2748" s="101">
        <v>0</v>
      </c>
      <c r="K2748" s="416" t="s">
        <v>1737</v>
      </c>
      <c r="L2748" s="417"/>
      <c r="M2748" s="116">
        <v>0</v>
      </c>
    </row>
    <row r="2749" spans="2:13">
      <c r="B2749" s="70" t="s">
        <v>1682</v>
      </c>
      <c r="C2749" s="95" t="s">
        <v>1724</v>
      </c>
      <c r="D2749" s="101">
        <v>0</v>
      </c>
      <c r="E2749" s="416" t="s">
        <v>1682</v>
      </c>
      <c r="F2749" s="95" t="s">
        <v>1724</v>
      </c>
      <c r="G2749" s="101">
        <v>0</v>
      </c>
      <c r="H2749" s="416" t="s">
        <v>1699</v>
      </c>
      <c r="I2749" s="95">
        <v>0</v>
      </c>
      <c r="J2749" s="101">
        <v>60</v>
      </c>
      <c r="K2749" s="76" t="s">
        <v>1708</v>
      </c>
      <c r="L2749" s="77"/>
      <c r="M2749" s="110">
        <v>0</v>
      </c>
    </row>
    <row r="2750" spans="2:13">
      <c r="B2750" s="70" t="s">
        <v>1683</v>
      </c>
      <c r="C2750" s="118" t="s">
        <v>1789</v>
      </c>
      <c r="D2750" s="101">
        <v>75</v>
      </c>
      <c r="E2750" s="416" t="s">
        <v>1683</v>
      </c>
      <c r="F2750" s="105" t="s">
        <v>1309</v>
      </c>
      <c r="G2750" s="101">
        <v>95</v>
      </c>
      <c r="H2750" s="416" t="s">
        <v>1700</v>
      </c>
      <c r="I2750" s="95">
        <v>0</v>
      </c>
      <c r="J2750" s="101">
        <v>10</v>
      </c>
      <c r="K2750" s="462" t="s">
        <v>1709</v>
      </c>
      <c r="L2750" s="463"/>
      <c r="M2750" s="469"/>
    </row>
    <row r="2751" spans="2:13">
      <c r="B2751" s="70" t="s">
        <v>1684</v>
      </c>
      <c r="C2751" s="95" t="s">
        <v>1724</v>
      </c>
      <c r="D2751" s="101">
        <v>0</v>
      </c>
      <c r="E2751" s="416" t="s">
        <v>1684</v>
      </c>
      <c r="F2751" s="95" t="s">
        <v>1724</v>
      </c>
      <c r="G2751" s="101">
        <v>0</v>
      </c>
      <c r="H2751" s="417" t="s">
        <v>1726</v>
      </c>
      <c r="I2751" s="95">
        <v>0</v>
      </c>
      <c r="J2751" s="101">
        <v>0</v>
      </c>
      <c r="K2751" s="470" t="s">
        <v>1710</v>
      </c>
      <c r="L2751" s="471"/>
      <c r="M2751" s="116">
        <v>0</v>
      </c>
    </row>
    <row r="2752" spans="2:13">
      <c r="B2752" s="70" t="s">
        <v>1685</v>
      </c>
      <c r="C2752" s="95" t="s">
        <v>955</v>
      </c>
      <c r="D2752" s="101">
        <v>75</v>
      </c>
      <c r="E2752" s="416" t="s">
        <v>1685</v>
      </c>
      <c r="F2752" s="95" t="s">
        <v>1724</v>
      </c>
      <c r="G2752" s="101">
        <v>0</v>
      </c>
      <c r="H2752" s="416" t="s">
        <v>1701</v>
      </c>
      <c r="I2752" s="95">
        <v>100</v>
      </c>
      <c r="J2752" s="101">
        <v>20</v>
      </c>
      <c r="K2752" s="470" t="s">
        <v>1711</v>
      </c>
      <c r="L2752" s="471"/>
      <c r="M2752" s="116">
        <v>0</v>
      </c>
    </row>
    <row r="2753" spans="2:13">
      <c r="B2753" s="70" t="s">
        <v>1686</v>
      </c>
      <c r="C2753" s="105" t="s">
        <v>871</v>
      </c>
      <c r="D2753" s="101">
        <v>150</v>
      </c>
      <c r="E2753" s="416" t="s">
        <v>1686</v>
      </c>
      <c r="F2753" s="103" t="s">
        <v>868</v>
      </c>
      <c r="G2753" s="101">
        <v>84</v>
      </c>
      <c r="H2753" s="416" t="s">
        <v>1687</v>
      </c>
      <c r="I2753" s="95">
        <v>85</v>
      </c>
      <c r="J2753" s="101">
        <v>0</v>
      </c>
      <c r="K2753" s="470" t="s">
        <v>1712</v>
      </c>
      <c r="L2753" s="471"/>
      <c r="M2753" s="116">
        <v>100</v>
      </c>
    </row>
    <row r="2754" spans="2:13">
      <c r="B2754" s="70" t="s">
        <v>1687</v>
      </c>
      <c r="C2754" s="95" t="s">
        <v>1724</v>
      </c>
      <c r="D2754" s="101">
        <v>0</v>
      </c>
      <c r="E2754" s="416" t="s">
        <v>1687</v>
      </c>
      <c r="F2754" s="95" t="s">
        <v>1724</v>
      </c>
      <c r="G2754" s="101">
        <v>0</v>
      </c>
      <c r="H2754" s="416" t="s">
        <v>1702</v>
      </c>
      <c r="I2754" s="109">
        <v>0</v>
      </c>
      <c r="J2754" s="115">
        <v>0</v>
      </c>
      <c r="K2754" s="96"/>
      <c r="L2754" s="109"/>
      <c r="M2754" s="110"/>
    </row>
    <row r="2755" spans="2:13">
      <c r="B2755" s="70" t="s">
        <v>1688</v>
      </c>
      <c r="C2755" s="103" t="s">
        <v>813</v>
      </c>
      <c r="D2755" s="101">
        <v>100</v>
      </c>
      <c r="E2755" s="416" t="s">
        <v>1688</v>
      </c>
      <c r="F2755" s="95" t="s">
        <v>1724</v>
      </c>
      <c r="G2755" s="101">
        <v>0</v>
      </c>
      <c r="H2755" s="472" t="s">
        <v>1714</v>
      </c>
      <c r="I2755" s="473"/>
      <c r="J2755" s="90" t="s">
        <v>1713</v>
      </c>
      <c r="K2755" s="106">
        <v>30</v>
      </c>
      <c r="L2755" s="91" t="s">
        <v>1707</v>
      </c>
      <c r="M2755" s="107">
        <v>120</v>
      </c>
    </row>
    <row r="2756" spans="2:13">
      <c r="B2756" s="70" t="s">
        <v>1689</v>
      </c>
      <c r="C2756" s="95" t="s">
        <v>629</v>
      </c>
      <c r="D2756" s="101">
        <v>60</v>
      </c>
      <c r="E2756" s="416" t="s">
        <v>1689</v>
      </c>
      <c r="F2756" s="95" t="s">
        <v>1724</v>
      </c>
      <c r="G2756" s="101">
        <v>0</v>
      </c>
      <c r="H2756" s="417"/>
      <c r="I2756" s="417"/>
      <c r="J2756" s="417"/>
      <c r="K2756" s="417"/>
      <c r="L2756" s="417"/>
      <c r="M2756" s="74"/>
    </row>
    <row r="2757" spans="2:13">
      <c r="B2757" s="70" t="s">
        <v>1690</v>
      </c>
      <c r="C2757" s="95" t="s">
        <v>1724</v>
      </c>
      <c r="D2757" s="101">
        <v>0</v>
      </c>
      <c r="E2757" s="416" t="s">
        <v>1690</v>
      </c>
      <c r="F2757" s="95" t="s">
        <v>1724</v>
      </c>
      <c r="G2757" s="101">
        <v>0</v>
      </c>
      <c r="H2757" s="417"/>
      <c r="I2757" s="417"/>
      <c r="J2757" s="417"/>
      <c r="K2757" s="417"/>
      <c r="L2757" s="417"/>
      <c r="M2757" s="74"/>
    </row>
    <row r="2758" spans="2:13">
      <c r="B2758" s="70" t="s">
        <v>1691</v>
      </c>
      <c r="C2758" s="95" t="s">
        <v>1724</v>
      </c>
      <c r="D2758" s="101">
        <v>0</v>
      </c>
      <c r="E2758" s="416" t="s">
        <v>1691</v>
      </c>
      <c r="F2758" s="95" t="s">
        <v>1724</v>
      </c>
      <c r="G2758" s="101">
        <v>0</v>
      </c>
      <c r="H2758" s="417"/>
      <c r="I2758" s="417"/>
      <c r="J2758" s="417"/>
      <c r="K2758" s="417"/>
      <c r="L2758" s="417"/>
      <c r="M2758" s="74"/>
    </row>
    <row r="2759" spans="2:13">
      <c r="B2759" s="70" t="s">
        <v>1692</v>
      </c>
      <c r="C2759" s="95" t="s">
        <v>1156</v>
      </c>
      <c r="D2759" s="101">
        <v>68</v>
      </c>
      <c r="E2759" s="416" t="s">
        <v>1692</v>
      </c>
      <c r="F2759" s="118" t="s">
        <v>1857</v>
      </c>
      <c r="G2759" s="101">
        <v>60</v>
      </c>
      <c r="H2759" s="417"/>
      <c r="I2759" s="417"/>
      <c r="J2759" s="417"/>
      <c r="K2759" s="417"/>
      <c r="L2759" s="417"/>
      <c r="M2759" s="74"/>
    </row>
    <row r="2760" spans="2:13">
      <c r="B2760" s="70" t="s">
        <v>1693</v>
      </c>
      <c r="C2760" s="105" t="s">
        <v>1189</v>
      </c>
      <c r="D2760" s="101">
        <v>70</v>
      </c>
      <c r="E2760" s="416" t="s">
        <v>1693</v>
      </c>
      <c r="F2760" s="95" t="s">
        <v>1724</v>
      </c>
      <c r="G2760" s="101">
        <v>0</v>
      </c>
      <c r="H2760" s="95"/>
      <c r="I2760" s="417" t="s">
        <v>1805</v>
      </c>
      <c r="J2760" s="94"/>
      <c r="K2760" s="417"/>
      <c r="L2760" s="94" t="s">
        <v>1720</v>
      </c>
      <c r="M2760" s="74"/>
    </row>
    <row r="2761" spans="2:13">
      <c r="B2761" s="70" t="s">
        <v>1694</v>
      </c>
      <c r="C2761" s="95" t="s">
        <v>1724</v>
      </c>
      <c r="D2761" s="101">
        <v>0</v>
      </c>
      <c r="E2761" s="416" t="s">
        <v>1694</v>
      </c>
      <c r="F2761" s="95" t="s">
        <v>1724</v>
      </c>
      <c r="G2761" s="101">
        <v>0</v>
      </c>
      <c r="H2761" s="417"/>
      <c r="I2761" s="417"/>
      <c r="J2761" s="417"/>
      <c r="K2761" s="417"/>
      <c r="L2761" s="417"/>
      <c r="M2761" s="74"/>
    </row>
    <row r="2762" spans="2:13">
      <c r="B2762" s="70" t="s">
        <v>1679</v>
      </c>
      <c r="C2762" s="95" t="s">
        <v>865</v>
      </c>
      <c r="D2762" s="101">
        <v>66</v>
      </c>
      <c r="E2762" s="416" t="s">
        <v>1679</v>
      </c>
      <c r="F2762" s="95" t="s">
        <v>1724</v>
      </c>
      <c r="G2762" s="101">
        <v>0</v>
      </c>
      <c r="H2762" s="417"/>
      <c r="I2762" s="417"/>
      <c r="J2762" s="417"/>
      <c r="K2762" s="417"/>
      <c r="L2762" s="417"/>
      <c r="M2762" s="74"/>
    </row>
    <row r="2763" spans="2:13">
      <c r="B2763" s="70" t="s">
        <v>1695</v>
      </c>
      <c r="C2763" s="95" t="s">
        <v>1725</v>
      </c>
      <c r="D2763" s="101" t="s">
        <v>1725</v>
      </c>
      <c r="E2763" s="416" t="s">
        <v>1695</v>
      </c>
      <c r="F2763" s="95" t="s">
        <v>1725</v>
      </c>
      <c r="G2763" s="101" t="s">
        <v>1725</v>
      </c>
      <c r="H2763" s="417"/>
      <c r="I2763" s="417"/>
      <c r="J2763" s="417"/>
      <c r="K2763" s="417"/>
      <c r="L2763" s="417"/>
      <c r="M2763" s="74"/>
    </row>
    <row r="2764" spans="2:13" ht="15.75" thickBot="1">
      <c r="B2764" s="111" t="s">
        <v>1731</v>
      </c>
      <c r="C2764" s="102"/>
      <c r="D2764" s="117">
        <v>85</v>
      </c>
      <c r="E2764" s="112" t="s">
        <v>1732</v>
      </c>
      <c r="F2764" s="102"/>
      <c r="G2764" s="117">
        <v>77</v>
      </c>
      <c r="H2764" s="92"/>
      <c r="I2764" s="92"/>
      <c r="J2764" s="92"/>
      <c r="K2764" s="92"/>
      <c r="L2764" s="92"/>
      <c r="M2764" s="93"/>
    </row>
    <row r="2765" spans="2:13" ht="15.75" thickTop="1">
      <c r="B2765" s="165"/>
      <c r="C2765" s="166"/>
      <c r="D2765" s="166"/>
      <c r="E2765" s="165"/>
      <c r="F2765" s="166"/>
      <c r="G2765" s="166"/>
      <c r="H2765" s="165"/>
      <c r="I2765" s="165"/>
      <c r="J2765" s="165"/>
      <c r="K2765" s="165"/>
      <c r="L2765" s="165"/>
      <c r="M2765" s="165"/>
    </row>
    <row r="2766" spans="2:13">
      <c r="B2766" s="165"/>
      <c r="C2766" s="166"/>
      <c r="D2766" s="166"/>
      <c r="E2766" s="165"/>
      <c r="F2766" s="166"/>
      <c r="G2766" s="166"/>
      <c r="H2766" s="165"/>
      <c r="I2766" s="165"/>
      <c r="J2766" s="165"/>
      <c r="K2766" s="165"/>
      <c r="L2766" s="165"/>
      <c r="M2766" s="165"/>
    </row>
    <row r="2767" spans="2:13" ht="15.75" thickBot="1">
      <c r="B2767" s="165"/>
      <c r="C2767" s="166"/>
      <c r="D2767" s="166"/>
      <c r="E2767" s="165"/>
      <c r="F2767" s="166"/>
      <c r="G2767" s="166"/>
      <c r="H2767" s="165"/>
      <c r="I2767" s="165"/>
      <c r="J2767" s="165"/>
      <c r="K2767" s="165"/>
      <c r="L2767" s="165"/>
      <c r="M2767" s="165"/>
    </row>
    <row r="2768" spans="2:13" ht="16.5" thickTop="1" thickBot="1">
      <c r="B2768" s="457" t="s">
        <v>1919</v>
      </c>
      <c r="C2768" s="458"/>
      <c r="D2768" s="459" t="s">
        <v>1660</v>
      </c>
      <c r="E2768" s="460"/>
      <c r="F2768" s="460"/>
      <c r="G2768" s="460"/>
      <c r="H2768" s="460"/>
      <c r="I2768" s="461"/>
      <c r="J2768" s="202"/>
      <c r="K2768" s="68"/>
      <c r="L2768" s="68"/>
      <c r="M2768" s="69"/>
    </row>
    <row r="2769" spans="2:13" ht="15.75" thickTop="1">
      <c r="B2769" s="75" t="s">
        <v>1669</v>
      </c>
      <c r="C2769" s="414">
        <v>14</v>
      </c>
      <c r="D2769" s="413" t="s">
        <v>1654</v>
      </c>
      <c r="E2769" s="414" t="s">
        <v>1655</v>
      </c>
      <c r="F2769" s="414" t="s">
        <v>1656</v>
      </c>
      <c r="G2769" s="414" t="s">
        <v>1658</v>
      </c>
      <c r="H2769" s="414" t="s">
        <v>1657</v>
      </c>
      <c r="I2769" s="415" t="s">
        <v>1659</v>
      </c>
      <c r="J2769" s="154"/>
      <c r="K2769" s="417"/>
      <c r="L2769" s="417"/>
      <c r="M2769" s="74"/>
    </row>
    <row r="2770" spans="2:13">
      <c r="B2770" s="75" t="s">
        <v>1762</v>
      </c>
      <c r="C2770" s="95" t="s">
        <v>1767</v>
      </c>
      <c r="D2770" s="96">
        <v>115</v>
      </c>
      <c r="E2770" s="97">
        <v>140</v>
      </c>
      <c r="F2770" s="97">
        <v>130</v>
      </c>
      <c r="G2770" s="97">
        <v>55</v>
      </c>
      <c r="H2770" s="97">
        <v>55</v>
      </c>
      <c r="I2770" s="98">
        <v>40</v>
      </c>
      <c r="J2770" s="154"/>
      <c r="K2770" s="417"/>
      <c r="L2770" s="417"/>
      <c r="M2770" s="74"/>
    </row>
    <row r="2771" spans="2:13">
      <c r="B2771" s="75" t="s">
        <v>1667</v>
      </c>
      <c r="C2771" s="95" t="s">
        <v>9</v>
      </c>
      <c r="D2771" s="462" t="s">
        <v>1671</v>
      </c>
      <c r="E2771" s="463"/>
      <c r="F2771" s="463"/>
      <c r="G2771" s="463"/>
      <c r="H2771" s="463"/>
      <c r="I2771" s="464"/>
      <c r="J2771" s="154"/>
      <c r="K2771" s="417"/>
      <c r="L2771" s="417"/>
      <c r="M2771" s="74"/>
    </row>
    <row r="2772" spans="2:13">
      <c r="B2772" s="75" t="s">
        <v>1668</v>
      </c>
      <c r="C2772" s="95" t="s">
        <v>14</v>
      </c>
      <c r="D2772" s="465" t="s">
        <v>1663</v>
      </c>
      <c r="E2772" s="466"/>
      <c r="F2772" s="466"/>
      <c r="G2772" s="466" t="s">
        <v>1664</v>
      </c>
      <c r="H2772" s="466"/>
      <c r="I2772" s="467"/>
      <c r="J2772" s="154"/>
      <c r="K2772" s="417"/>
      <c r="L2772" s="417"/>
      <c r="M2772" s="74"/>
    </row>
    <row r="2773" spans="2:13">
      <c r="B2773" s="75" t="s">
        <v>1672</v>
      </c>
      <c r="C2773" s="103" t="s">
        <v>1589</v>
      </c>
      <c r="D2773" s="72" t="s">
        <v>1665</v>
      </c>
      <c r="E2773" s="417" t="s">
        <v>813</v>
      </c>
      <c r="F2773" s="417"/>
      <c r="G2773" s="73" t="s">
        <v>1665</v>
      </c>
      <c r="H2773" s="417" t="s">
        <v>1254</v>
      </c>
      <c r="I2773" s="79"/>
      <c r="J2773" s="423"/>
      <c r="K2773" s="417"/>
      <c r="L2773" s="417"/>
      <c r="M2773" s="74"/>
    </row>
    <row r="2774" spans="2:13">
      <c r="B2774" s="75" t="s">
        <v>1661</v>
      </c>
      <c r="C2774" s="95">
        <v>422.25</v>
      </c>
      <c r="D2774" s="80" t="s">
        <v>1666</v>
      </c>
      <c r="E2774" s="99">
        <v>100</v>
      </c>
      <c r="F2774" s="77"/>
      <c r="G2774" s="81" t="s">
        <v>1666</v>
      </c>
      <c r="H2774" s="99">
        <v>80</v>
      </c>
      <c r="I2774" s="78"/>
      <c r="J2774" s="137"/>
      <c r="K2774" s="417"/>
      <c r="L2774" s="417"/>
      <c r="M2774" s="74"/>
    </row>
    <row r="2775" spans="2:13">
      <c r="B2775" s="75" t="s">
        <v>1662</v>
      </c>
      <c r="C2775" s="95">
        <v>412.58</v>
      </c>
      <c r="D2775" s="462" t="s">
        <v>1670</v>
      </c>
      <c r="E2775" s="463"/>
      <c r="F2775" s="463"/>
      <c r="G2775" s="463"/>
      <c r="H2775" s="463"/>
      <c r="I2775" s="464"/>
      <c r="J2775" s="137"/>
      <c r="K2775" s="417"/>
      <c r="L2775" s="417"/>
      <c r="M2775" s="74"/>
    </row>
    <row r="2776" spans="2:13">
      <c r="B2776" s="75" t="s">
        <v>1730</v>
      </c>
      <c r="C2776" s="95">
        <v>540.30999999999995</v>
      </c>
      <c r="D2776" s="465" t="s">
        <v>1663</v>
      </c>
      <c r="E2776" s="466"/>
      <c r="F2776" s="466"/>
      <c r="G2776" s="466" t="s">
        <v>1664</v>
      </c>
      <c r="H2776" s="466"/>
      <c r="I2776" s="467"/>
      <c r="J2776" s="137"/>
      <c r="K2776" s="417"/>
      <c r="L2776" s="417"/>
      <c r="M2776" s="74"/>
    </row>
    <row r="2777" spans="2:13">
      <c r="B2777" s="75" t="s">
        <v>1715</v>
      </c>
      <c r="C2777" s="95">
        <v>1.77</v>
      </c>
      <c r="D2777" s="72" t="s">
        <v>1665</v>
      </c>
      <c r="E2777" s="417" t="s">
        <v>812</v>
      </c>
      <c r="F2777" s="417"/>
      <c r="G2777" s="73" t="s">
        <v>1665</v>
      </c>
      <c r="H2777" s="417" t="s">
        <v>1857</v>
      </c>
      <c r="I2777" s="79"/>
      <c r="J2777" s="137"/>
      <c r="K2777" s="417"/>
      <c r="L2777" s="417"/>
      <c r="M2777" s="74"/>
    </row>
    <row r="2778" spans="2:13">
      <c r="B2778" s="75" t="s">
        <v>1716</v>
      </c>
      <c r="C2778" s="95">
        <v>0.62</v>
      </c>
      <c r="D2778" s="72" t="s">
        <v>1666</v>
      </c>
      <c r="E2778" s="99">
        <v>90</v>
      </c>
      <c r="F2778" s="77"/>
      <c r="G2778" s="81" t="s">
        <v>1666</v>
      </c>
      <c r="H2778" s="100">
        <v>60</v>
      </c>
      <c r="I2778" s="79"/>
      <c r="J2778" s="137"/>
      <c r="K2778" s="417"/>
      <c r="L2778" s="417"/>
      <c r="M2778" s="74"/>
    </row>
    <row r="2779" spans="2:13">
      <c r="B2779" s="468" t="s">
        <v>1673</v>
      </c>
      <c r="C2779" s="463"/>
      <c r="D2779" s="464"/>
      <c r="E2779" s="462" t="s">
        <v>1674</v>
      </c>
      <c r="F2779" s="463"/>
      <c r="G2779" s="464"/>
      <c r="H2779" s="462" t="s">
        <v>1675</v>
      </c>
      <c r="I2779" s="463"/>
      <c r="J2779" s="464"/>
      <c r="K2779" s="462" t="s">
        <v>1703</v>
      </c>
      <c r="L2779" s="463"/>
      <c r="M2779" s="469"/>
    </row>
    <row r="2780" spans="2:13">
      <c r="B2780" s="82" t="s">
        <v>1676</v>
      </c>
      <c r="C2780" s="414" t="s">
        <v>1677</v>
      </c>
      <c r="D2780" s="415" t="s">
        <v>1678</v>
      </c>
      <c r="E2780" s="413" t="s">
        <v>1676</v>
      </c>
      <c r="F2780" s="414" t="s">
        <v>1677</v>
      </c>
      <c r="G2780" s="415" t="s">
        <v>1678</v>
      </c>
      <c r="H2780" s="413" t="s">
        <v>1696</v>
      </c>
      <c r="I2780" s="414" t="s">
        <v>1733</v>
      </c>
      <c r="J2780" s="415" t="s">
        <v>1734</v>
      </c>
      <c r="K2780" s="413" t="s">
        <v>1704</v>
      </c>
      <c r="L2780" s="414"/>
      <c r="M2780" s="86" t="s">
        <v>1705</v>
      </c>
    </row>
    <row r="2781" spans="2:13">
      <c r="B2781" s="70" t="s">
        <v>1680</v>
      </c>
      <c r="C2781" s="95" t="s">
        <v>1146</v>
      </c>
      <c r="D2781" s="101">
        <v>102</v>
      </c>
      <c r="E2781" s="416" t="s">
        <v>1680</v>
      </c>
      <c r="F2781" s="103" t="s">
        <v>946</v>
      </c>
      <c r="G2781" s="101">
        <v>68</v>
      </c>
      <c r="H2781" s="416" t="s">
        <v>1697</v>
      </c>
      <c r="I2781" s="95">
        <v>0</v>
      </c>
      <c r="J2781" s="101">
        <v>20</v>
      </c>
      <c r="K2781" s="416" t="s">
        <v>1706</v>
      </c>
      <c r="L2781" s="417"/>
      <c r="M2781" s="116">
        <v>0</v>
      </c>
    </row>
    <row r="2782" spans="2:13">
      <c r="B2782" s="70" t="s">
        <v>1681</v>
      </c>
      <c r="C2782" s="95" t="s">
        <v>849</v>
      </c>
      <c r="D2782" s="101">
        <v>75</v>
      </c>
      <c r="E2782" s="416" t="s">
        <v>1681</v>
      </c>
      <c r="F2782" s="95" t="s">
        <v>846</v>
      </c>
      <c r="G2782" s="101">
        <v>102</v>
      </c>
      <c r="H2782" s="416" t="s">
        <v>1698</v>
      </c>
      <c r="I2782" s="95">
        <v>90</v>
      </c>
      <c r="J2782" s="101">
        <v>-75</v>
      </c>
      <c r="K2782" s="416" t="s">
        <v>1737</v>
      </c>
      <c r="L2782" s="417"/>
      <c r="M2782" s="116">
        <v>0</v>
      </c>
    </row>
    <row r="2783" spans="2:13">
      <c r="B2783" s="70" t="s">
        <v>1682</v>
      </c>
      <c r="C2783" s="95" t="s">
        <v>646</v>
      </c>
      <c r="D2783" s="101">
        <v>81</v>
      </c>
      <c r="E2783" s="416" t="s">
        <v>1682</v>
      </c>
      <c r="F2783" s="95" t="s">
        <v>1273</v>
      </c>
      <c r="G2783" s="101">
        <v>95</v>
      </c>
      <c r="H2783" s="416" t="s">
        <v>1699</v>
      </c>
      <c r="I2783" s="95">
        <v>0</v>
      </c>
      <c r="J2783" s="101">
        <v>30</v>
      </c>
      <c r="K2783" s="76" t="s">
        <v>1708</v>
      </c>
      <c r="L2783" s="77"/>
      <c r="M2783" s="110">
        <v>0</v>
      </c>
    </row>
    <row r="2784" spans="2:13">
      <c r="B2784" s="70" t="s">
        <v>1683</v>
      </c>
      <c r="C2784" s="118" t="s">
        <v>1789</v>
      </c>
      <c r="D2784" s="101">
        <v>75</v>
      </c>
      <c r="E2784" s="416" t="s">
        <v>1683</v>
      </c>
      <c r="F2784" s="105" t="s">
        <v>1309</v>
      </c>
      <c r="G2784" s="101">
        <v>95</v>
      </c>
      <c r="H2784" s="416" t="s">
        <v>1700</v>
      </c>
      <c r="I2784" s="95">
        <v>0</v>
      </c>
      <c r="J2784" s="101">
        <v>10</v>
      </c>
      <c r="K2784" s="462" t="s">
        <v>1709</v>
      </c>
      <c r="L2784" s="463"/>
      <c r="M2784" s="469"/>
    </row>
    <row r="2785" spans="2:13">
      <c r="B2785" s="70" t="s">
        <v>1684</v>
      </c>
      <c r="C2785" s="95" t="s">
        <v>1724</v>
      </c>
      <c r="D2785" s="101">
        <v>0</v>
      </c>
      <c r="E2785" s="416" t="s">
        <v>1684</v>
      </c>
      <c r="F2785" s="95" t="s">
        <v>1724</v>
      </c>
      <c r="G2785" s="101">
        <v>0</v>
      </c>
      <c r="H2785" s="417" t="s">
        <v>1726</v>
      </c>
      <c r="I2785" s="95">
        <v>50</v>
      </c>
      <c r="J2785" s="101">
        <v>0</v>
      </c>
      <c r="K2785" s="470" t="s">
        <v>1710</v>
      </c>
      <c r="L2785" s="471"/>
      <c r="M2785" s="116">
        <v>0</v>
      </c>
    </row>
    <row r="2786" spans="2:13">
      <c r="B2786" s="70" t="s">
        <v>1685</v>
      </c>
      <c r="C2786" s="95" t="s">
        <v>665</v>
      </c>
      <c r="D2786" s="101">
        <v>90</v>
      </c>
      <c r="E2786" s="416" t="s">
        <v>1685</v>
      </c>
      <c r="F2786" s="95" t="s">
        <v>952</v>
      </c>
      <c r="G2786" s="101">
        <v>95</v>
      </c>
      <c r="H2786" s="416" t="s">
        <v>1701</v>
      </c>
      <c r="I2786" s="95">
        <v>0</v>
      </c>
      <c r="J2786" s="101">
        <v>20</v>
      </c>
      <c r="K2786" s="470" t="s">
        <v>1711</v>
      </c>
      <c r="L2786" s="471"/>
      <c r="M2786" s="116">
        <v>0</v>
      </c>
    </row>
    <row r="2787" spans="2:13">
      <c r="B2787" s="70" t="s">
        <v>1686</v>
      </c>
      <c r="C2787" s="105" t="s">
        <v>871</v>
      </c>
      <c r="D2787" s="101">
        <v>150</v>
      </c>
      <c r="E2787" s="416" t="s">
        <v>1686</v>
      </c>
      <c r="F2787" s="103" t="s">
        <v>868</v>
      </c>
      <c r="G2787" s="101">
        <v>84</v>
      </c>
      <c r="H2787" s="416" t="s">
        <v>1687</v>
      </c>
      <c r="I2787" s="95">
        <v>85</v>
      </c>
      <c r="J2787" s="101">
        <v>30</v>
      </c>
      <c r="K2787" s="470" t="s">
        <v>1712</v>
      </c>
      <c r="L2787" s="471"/>
      <c r="M2787" s="116">
        <v>100</v>
      </c>
    </row>
    <row r="2788" spans="2:13">
      <c r="B2788" s="70" t="s">
        <v>1687</v>
      </c>
      <c r="C2788" s="95" t="s">
        <v>1097</v>
      </c>
      <c r="D2788" s="101">
        <v>80</v>
      </c>
      <c r="E2788" s="416" t="s">
        <v>1687</v>
      </c>
      <c r="F2788" s="95" t="s">
        <v>1724</v>
      </c>
      <c r="G2788" s="101">
        <v>0</v>
      </c>
      <c r="H2788" s="416" t="s">
        <v>1702</v>
      </c>
      <c r="I2788" s="109">
        <v>0</v>
      </c>
      <c r="J2788" s="115">
        <v>0</v>
      </c>
      <c r="K2788" s="96"/>
      <c r="L2788" s="109"/>
      <c r="M2788" s="110"/>
    </row>
    <row r="2789" spans="2:13">
      <c r="B2789" s="70" t="s">
        <v>1688</v>
      </c>
      <c r="C2789" s="95" t="s">
        <v>1725</v>
      </c>
      <c r="D2789" s="101" t="s">
        <v>1725</v>
      </c>
      <c r="E2789" s="416" t="s">
        <v>1688</v>
      </c>
      <c r="F2789" s="95" t="s">
        <v>1725</v>
      </c>
      <c r="G2789" s="101" t="s">
        <v>1725</v>
      </c>
      <c r="H2789" s="472" t="s">
        <v>1714</v>
      </c>
      <c r="I2789" s="473"/>
      <c r="J2789" s="90" t="s">
        <v>1713</v>
      </c>
      <c r="K2789" s="106">
        <v>50</v>
      </c>
      <c r="L2789" s="91" t="s">
        <v>1707</v>
      </c>
      <c r="M2789" s="107">
        <v>125</v>
      </c>
    </row>
    <row r="2790" spans="2:13">
      <c r="B2790" s="70" t="s">
        <v>1689</v>
      </c>
      <c r="C2790" s="95" t="s">
        <v>1724</v>
      </c>
      <c r="D2790" s="101">
        <v>0</v>
      </c>
      <c r="E2790" s="416" t="s">
        <v>1689</v>
      </c>
      <c r="F2790" s="95" t="s">
        <v>1724</v>
      </c>
      <c r="G2790" s="101">
        <v>0</v>
      </c>
      <c r="H2790" s="417"/>
      <c r="I2790" s="417"/>
      <c r="J2790" s="417"/>
      <c r="K2790" s="417"/>
      <c r="L2790" s="417"/>
      <c r="M2790" s="74"/>
    </row>
    <row r="2791" spans="2:13">
      <c r="B2791" s="70" t="s">
        <v>1690</v>
      </c>
      <c r="C2791" s="95" t="s">
        <v>1724</v>
      </c>
      <c r="D2791" s="101">
        <v>0</v>
      </c>
      <c r="E2791" s="416" t="s">
        <v>1690</v>
      </c>
      <c r="F2791" s="95" t="s">
        <v>1724</v>
      </c>
      <c r="G2791" s="101">
        <v>0</v>
      </c>
      <c r="H2791" s="417"/>
      <c r="I2791" s="417"/>
      <c r="J2791" s="417"/>
      <c r="K2791" s="417"/>
      <c r="L2791" s="417"/>
      <c r="M2791" s="74"/>
    </row>
    <row r="2792" spans="2:13">
      <c r="B2792" s="70" t="s">
        <v>1691</v>
      </c>
      <c r="C2792" s="95" t="s">
        <v>1019</v>
      </c>
      <c r="D2792" s="101">
        <v>102</v>
      </c>
      <c r="E2792" s="416" t="s">
        <v>1691</v>
      </c>
      <c r="F2792" s="95" t="s">
        <v>1724</v>
      </c>
      <c r="G2792" s="101">
        <v>0</v>
      </c>
      <c r="H2792" s="417"/>
      <c r="I2792" s="417"/>
      <c r="J2792" s="417"/>
      <c r="K2792" s="417"/>
      <c r="L2792" s="417"/>
      <c r="M2792" s="74"/>
    </row>
    <row r="2793" spans="2:13">
      <c r="B2793" s="70" t="s">
        <v>1692</v>
      </c>
      <c r="C2793" s="95" t="s">
        <v>1725</v>
      </c>
      <c r="D2793" s="101" t="s">
        <v>1725</v>
      </c>
      <c r="E2793" s="416" t="s">
        <v>1692</v>
      </c>
      <c r="F2793" s="95" t="s">
        <v>1725</v>
      </c>
      <c r="G2793" s="101" t="s">
        <v>1725</v>
      </c>
      <c r="H2793" s="417"/>
      <c r="I2793" s="417"/>
      <c r="J2793" s="417"/>
      <c r="K2793" s="417"/>
      <c r="L2793" s="417"/>
      <c r="M2793" s="74"/>
    </row>
    <row r="2794" spans="2:13">
      <c r="B2794" s="70" t="s">
        <v>1693</v>
      </c>
      <c r="C2794" s="105" t="s">
        <v>1189</v>
      </c>
      <c r="D2794" s="101">
        <v>70</v>
      </c>
      <c r="E2794" s="416" t="s">
        <v>1693</v>
      </c>
      <c r="F2794" s="95" t="s">
        <v>1724</v>
      </c>
      <c r="G2794" s="101">
        <v>0</v>
      </c>
      <c r="H2794" s="95" t="s">
        <v>1718</v>
      </c>
      <c r="I2794" s="417"/>
      <c r="J2794" s="94" t="s">
        <v>1719</v>
      </c>
      <c r="K2794" s="417"/>
      <c r="L2794" s="94" t="s">
        <v>1720</v>
      </c>
      <c r="M2794" s="74"/>
    </row>
    <row r="2795" spans="2:13">
      <c r="B2795" s="70" t="s">
        <v>1694</v>
      </c>
      <c r="C2795" s="95" t="s">
        <v>1076</v>
      </c>
      <c r="D2795" s="101">
        <v>120</v>
      </c>
      <c r="E2795" s="416" t="s">
        <v>1694</v>
      </c>
      <c r="F2795" s="105" t="s">
        <v>801</v>
      </c>
      <c r="G2795" s="101">
        <v>90</v>
      </c>
      <c r="H2795" s="417"/>
      <c r="I2795" s="417"/>
      <c r="J2795" s="417"/>
      <c r="K2795" s="417"/>
      <c r="L2795" s="417"/>
      <c r="M2795" s="74"/>
    </row>
    <row r="2796" spans="2:13">
      <c r="B2796" s="70" t="s">
        <v>1679</v>
      </c>
      <c r="C2796" s="95" t="s">
        <v>754</v>
      </c>
      <c r="D2796" s="101">
        <v>80</v>
      </c>
      <c r="E2796" s="416" t="s">
        <v>1679</v>
      </c>
      <c r="F2796" s="95" t="s">
        <v>1724</v>
      </c>
      <c r="G2796" s="101">
        <v>0</v>
      </c>
      <c r="H2796" s="417"/>
      <c r="I2796" s="417"/>
      <c r="J2796" s="417"/>
      <c r="K2796" s="417"/>
      <c r="L2796" s="417"/>
      <c r="M2796" s="74"/>
    </row>
    <row r="2797" spans="2:13">
      <c r="B2797" s="70" t="s">
        <v>1695</v>
      </c>
      <c r="C2797" s="95" t="s">
        <v>965</v>
      </c>
      <c r="D2797" s="101">
        <v>80</v>
      </c>
      <c r="E2797" s="416" t="s">
        <v>1695</v>
      </c>
      <c r="F2797" s="105" t="s">
        <v>862</v>
      </c>
      <c r="G2797" s="101">
        <v>80</v>
      </c>
      <c r="H2797" s="417"/>
      <c r="I2797" s="417"/>
      <c r="J2797" s="417"/>
      <c r="K2797" s="417"/>
      <c r="L2797" s="417"/>
      <c r="M2797" s="74"/>
    </row>
    <row r="2798" spans="2:13" ht="15.75" thickBot="1">
      <c r="B2798" s="111" t="s">
        <v>1731</v>
      </c>
      <c r="C2798" s="102"/>
      <c r="D2798" s="117">
        <v>92</v>
      </c>
      <c r="E2798" s="112" t="s">
        <v>1732</v>
      </c>
      <c r="F2798" s="102"/>
      <c r="G2798" s="117">
        <v>89</v>
      </c>
      <c r="H2798" s="92"/>
      <c r="I2798" s="92"/>
      <c r="J2798" s="92"/>
      <c r="K2798" s="92"/>
      <c r="L2798" s="92"/>
      <c r="M2798" s="93"/>
    </row>
    <row r="2799" spans="2:13" ht="15.75" thickTop="1">
      <c r="B2799" s="165"/>
      <c r="C2799" s="166"/>
      <c r="D2799" s="166"/>
      <c r="E2799" s="165"/>
      <c r="F2799" s="166"/>
      <c r="G2799" s="166"/>
      <c r="H2799" s="165"/>
      <c r="I2799" s="165"/>
      <c r="J2799" s="165"/>
      <c r="K2799" s="165"/>
      <c r="L2799" s="165"/>
      <c r="M2799" s="165"/>
    </row>
    <row r="2800" spans="2:13">
      <c r="B2800" s="165"/>
      <c r="C2800" s="166"/>
      <c r="D2800" s="166"/>
      <c r="E2800" s="165"/>
      <c r="F2800" s="166"/>
      <c r="G2800" s="166"/>
      <c r="H2800" s="165"/>
      <c r="I2800" s="165"/>
      <c r="J2800" s="165"/>
      <c r="K2800" s="165"/>
      <c r="L2800" s="165"/>
      <c r="M2800" s="165"/>
    </row>
    <row r="2801" spans="2:13" ht="15.75" thickBot="1">
      <c r="B2801" s="165"/>
      <c r="C2801" s="166"/>
      <c r="D2801" s="166"/>
      <c r="E2801" s="165"/>
      <c r="F2801" s="166"/>
      <c r="G2801" s="166"/>
      <c r="H2801" s="165"/>
      <c r="I2801" s="165"/>
      <c r="J2801" s="165"/>
      <c r="K2801" s="165"/>
      <c r="L2801" s="165"/>
      <c r="M2801" s="165"/>
    </row>
    <row r="2802" spans="2:13" ht="16.5" thickTop="1" thickBot="1">
      <c r="B2802" s="457" t="s">
        <v>1842</v>
      </c>
      <c r="C2802" s="458"/>
      <c r="D2802" s="459" t="s">
        <v>1660</v>
      </c>
      <c r="E2802" s="460"/>
      <c r="F2802" s="460"/>
      <c r="G2802" s="460"/>
      <c r="H2802" s="460"/>
      <c r="I2802" s="461"/>
      <c r="J2802" s="121"/>
      <c r="K2802" s="68"/>
      <c r="L2802" s="68"/>
      <c r="M2802" s="69"/>
    </row>
    <row r="2803" spans="2:13" ht="15.75" thickTop="1">
      <c r="B2803" s="75" t="s">
        <v>1669</v>
      </c>
      <c r="C2803" s="277">
        <v>11</v>
      </c>
      <c r="D2803" s="276" t="s">
        <v>1654</v>
      </c>
      <c r="E2803" s="277" t="s">
        <v>1655</v>
      </c>
      <c r="F2803" s="277" t="s">
        <v>1656</v>
      </c>
      <c r="G2803" s="277" t="s">
        <v>1658</v>
      </c>
      <c r="H2803" s="277" t="s">
        <v>1657</v>
      </c>
      <c r="I2803" s="278" t="s">
        <v>1659</v>
      </c>
      <c r="J2803" s="122"/>
      <c r="K2803" s="275"/>
      <c r="L2803" s="275"/>
      <c r="M2803" s="74"/>
    </row>
    <row r="2804" spans="2:13">
      <c r="B2804" s="75" t="s">
        <v>1762</v>
      </c>
      <c r="C2804" s="95" t="s">
        <v>1747</v>
      </c>
      <c r="D2804" s="96">
        <v>60</v>
      </c>
      <c r="E2804" s="97">
        <v>70</v>
      </c>
      <c r="F2804" s="97">
        <v>55</v>
      </c>
      <c r="G2804" s="97">
        <v>125</v>
      </c>
      <c r="H2804" s="97">
        <v>105</v>
      </c>
      <c r="I2804" s="98">
        <v>90</v>
      </c>
      <c r="J2804" s="122"/>
      <c r="K2804" s="275"/>
      <c r="L2804" s="275"/>
      <c r="M2804" s="74"/>
    </row>
    <row r="2805" spans="2:13">
      <c r="B2805" s="75" t="s">
        <v>1667</v>
      </c>
      <c r="C2805" s="95" t="s">
        <v>8</v>
      </c>
      <c r="D2805" s="462" t="s">
        <v>1671</v>
      </c>
      <c r="E2805" s="463"/>
      <c r="F2805" s="463"/>
      <c r="G2805" s="463"/>
      <c r="H2805" s="463"/>
      <c r="I2805" s="464"/>
      <c r="J2805" s="122"/>
      <c r="K2805" s="275"/>
      <c r="L2805" s="275"/>
      <c r="M2805" s="74"/>
    </row>
    <row r="2806" spans="2:13">
      <c r="B2806" s="75" t="s">
        <v>1668</v>
      </c>
      <c r="C2806" s="95" t="s">
        <v>12</v>
      </c>
      <c r="D2806" s="465" t="s">
        <v>1663</v>
      </c>
      <c r="E2806" s="466"/>
      <c r="F2806" s="466"/>
      <c r="G2806" s="466" t="s">
        <v>1664</v>
      </c>
      <c r="H2806" s="466"/>
      <c r="I2806" s="467"/>
      <c r="J2806" s="122"/>
      <c r="K2806" s="275"/>
      <c r="L2806" s="275"/>
      <c r="M2806" s="74"/>
    </row>
    <row r="2807" spans="2:13">
      <c r="B2807" s="75" t="s">
        <v>1672</v>
      </c>
      <c r="C2807" s="105" t="s">
        <v>1523</v>
      </c>
      <c r="D2807" s="72" t="s">
        <v>1665</v>
      </c>
      <c r="E2807" s="275" t="s">
        <v>1182</v>
      </c>
      <c r="F2807" s="275"/>
      <c r="G2807" s="73" t="s">
        <v>1665</v>
      </c>
      <c r="H2807" s="275" t="s">
        <v>1097</v>
      </c>
      <c r="I2807" s="79"/>
      <c r="J2807" s="286"/>
      <c r="K2807" s="275"/>
      <c r="L2807" s="275"/>
      <c r="M2807" s="74"/>
    </row>
    <row r="2808" spans="2:13">
      <c r="B2808" s="75" t="s">
        <v>1661</v>
      </c>
      <c r="C2808" s="95">
        <v>453.48</v>
      </c>
      <c r="D2808" s="80" t="s">
        <v>1666</v>
      </c>
      <c r="E2808" s="99">
        <v>80</v>
      </c>
      <c r="F2808" s="77"/>
      <c r="G2808" s="81" t="s">
        <v>1666</v>
      </c>
      <c r="H2808" s="99">
        <v>80</v>
      </c>
      <c r="I2808" s="78"/>
      <c r="J2808" s="226"/>
      <c r="K2808" s="275"/>
      <c r="L2808" s="275"/>
      <c r="M2808" s="74"/>
    </row>
    <row r="2809" spans="2:13">
      <c r="B2809" s="75" t="s">
        <v>1662</v>
      </c>
      <c r="C2809" s="95">
        <v>197.83</v>
      </c>
      <c r="D2809" s="462" t="s">
        <v>1670</v>
      </c>
      <c r="E2809" s="463"/>
      <c r="F2809" s="463"/>
      <c r="G2809" s="463"/>
      <c r="H2809" s="463"/>
      <c r="I2809" s="464"/>
      <c r="J2809" s="226"/>
      <c r="K2809" s="275"/>
      <c r="L2809" s="275"/>
      <c r="M2809" s="74"/>
    </row>
    <row r="2810" spans="2:13">
      <c r="B2810" s="75" t="s">
        <v>1730</v>
      </c>
      <c r="C2810" s="149">
        <v>461.6</v>
      </c>
      <c r="D2810" s="465" t="s">
        <v>1663</v>
      </c>
      <c r="E2810" s="466"/>
      <c r="F2810" s="466"/>
      <c r="G2810" s="466" t="s">
        <v>1664</v>
      </c>
      <c r="H2810" s="466"/>
      <c r="I2810" s="467"/>
      <c r="J2810" s="226"/>
      <c r="K2810" s="275"/>
      <c r="L2810" s="275"/>
      <c r="M2810" s="74"/>
    </row>
    <row r="2811" spans="2:13">
      <c r="B2811" s="75" t="s">
        <v>1715</v>
      </c>
      <c r="C2811" s="95">
        <v>0.92</v>
      </c>
      <c r="D2811" s="72" t="s">
        <v>1665</v>
      </c>
      <c r="E2811" s="275" t="s">
        <v>981</v>
      </c>
      <c r="F2811" s="275"/>
      <c r="G2811" s="73" t="s">
        <v>1665</v>
      </c>
      <c r="H2811" s="275" t="s">
        <v>1218</v>
      </c>
      <c r="I2811" s="79"/>
      <c r="J2811" s="226"/>
      <c r="K2811" s="275"/>
      <c r="L2811" s="275"/>
      <c r="M2811" s="74"/>
    </row>
    <row r="2812" spans="2:13">
      <c r="B2812" s="75" t="s">
        <v>1716</v>
      </c>
      <c r="C2812" s="95">
        <v>1.38</v>
      </c>
      <c r="D2812" s="72" t="s">
        <v>1666</v>
      </c>
      <c r="E2812" s="99">
        <v>126</v>
      </c>
      <c r="F2812" s="77"/>
      <c r="G2812" s="81" t="s">
        <v>1666</v>
      </c>
      <c r="H2812" s="100">
        <v>90</v>
      </c>
      <c r="I2812" s="79"/>
      <c r="J2812" s="226"/>
      <c r="K2812" s="275"/>
      <c r="L2812" s="275"/>
      <c r="M2812" s="74"/>
    </row>
    <row r="2813" spans="2:13">
      <c r="B2813" s="468" t="s">
        <v>1673</v>
      </c>
      <c r="C2813" s="463"/>
      <c r="D2813" s="464"/>
      <c r="E2813" s="462" t="s">
        <v>1674</v>
      </c>
      <c r="F2813" s="463"/>
      <c r="G2813" s="464"/>
      <c r="H2813" s="462" t="s">
        <v>1675</v>
      </c>
      <c r="I2813" s="463"/>
      <c r="J2813" s="464"/>
      <c r="K2813" s="462" t="s">
        <v>1703</v>
      </c>
      <c r="L2813" s="463"/>
      <c r="M2813" s="469"/>
    </row>
    <row r="2814" spans="2:13">
      <c r="B2814" s="82" t="s">
        <v>1676</v>
      </c>
      <c r="C2814" s="277" t="s">
        <v>1677</v>
      </c>
      <c r="D2814" s="278" t="s">
        <v>1678</v>
      </c>
      <c r="E2814" s="276" t="s">
        <v>1676</v>
      </c>
      <c r="F2814" s="277" t="s">
        <v>1677</v>
      </c>
      <c r="G2814" s="278" t="s">
        <v>1678</v>
      </c>
      <c r="H2814" s="276" t="s">
        <v>1696</v>
      </c>
      <c r="I2814" s="277" t="s">
        <v>1733</v>
      </c>
      <c r="J2814" s="278" t="s">
        <v>1734</v>
      </c>
      <c r="K2814" s="276" t="s">
        <v>1704</v>
      </c>
      <c r="L2814" s="277"/>
      <c r="M2814" s="86" t="s">
        <v>1705</v>
      </c>
    </row>
    <row r="2815" spans="2:13">
      <c r="B2815" s="70" t="s">
        <v>1680</v>
      </c>
      <c r="C2815" s="95" t="s">
        <v>1146</v>
      </c>
      <c r="D2815" s="101">
        <v>102</v>
      </c>
      <c r="E2815" s="274" t="s">
        <v>1680</v>
      </c>
      <c r="F2815" s="103" t="s">
        <v>946</v>
      </c>
      <c r="G2815" s="101">
        <v>68</v>
      </c>
      <c r="H2815" s="274" t="s">
        <v>1697</v>
      </c>
      <c r="I2815" s="95">
        <v>0</v>
      </c>
      <c r="J2815" s="101">
        <v>0</v>
      </c>
      <c r="K2815" s="274" t="s">
        <v>1706</v>
      </c>
      <c r="L2815" s="275"/>
      <c r="M2815" s="116">
        <v>30</v>
      </c>
    </row>
    <row r="2816" spans="2:13">
      <c r="B2816" s="70" t="s">
        <v>1681</v>
      </c>
      <c r="C2816" s="95" t="s">
        <v>1724</v>
      </c>
      <c r="D2816" s="101">
        <v>0</v>
      </c>
      <c r="E2816" s="274" t="s">
        <v>1681</v>
      </c>
      <c r="F2816" s="95" t="s">
        <v>1724</v>
      </c>
      <c r="G2816" s="101">
        <v>0</v>
      </c>
      <c r="H2816" s="274" t="s">
        <v>1698</v>
      </c>
      <c r="I2816" s="95">
        <v>90</v>
      </c>
      <c r="J2816" s="101">
        <v>0</v>
      </c>
      <c r="K2816" s="274" t="s">
        <v>1737</v>
      </c>
      <c r="L2816" s="275"/>
      <c r="M2816" s="116">
        <v>67</v>
      </c>
    </row>
    <row r="2817" spans="2:13">
      <c r="B2817" s="70" t="s">
        <v>1682</v>
      </c>
      <c r="C2817" s="95" t="s">
        <v>1724</v>
      </c>
      <c r="D2817" s="101">
        <v>0</v>
      </c>
      <c r="E2817" s="274" t="s">
        <v>1682</v>
      </c>
      <c r="F2817" s="95" t="s">
        <v>1724</v>
      </c>
      <c r="G2817" s="101">
        <v>0</v>
      </c>
      <c r="H2817" s="274" t="s">
        <v>1699</v>
      </c>
      <c r="I2817" s="95">
        <v>0</v>
      </c>
      <c r="J2817" s="101">
        <v>10</v>
      </c>
      <c r="K2817" s="76" t="s">
        <v>1708</v>
      </c>
      <c r="L2817" s="77"/>
      <c r="M2817" s="110">
        <v>50</v>
      </c>
    </row>
    <row r="2818" spans="2:13">
      <c r="B2818" s="70" t="s">
        <v>1683</v>
      </c>
      <c r="C2818" s="95" t="s">
        <v>1724</v>
      </c>
      <c r="D2818" s="101">
        <v>0</v>
      </c>
      <c r="E2818" s="274" t="s">
        <v>1683</v>
      </c>
      <c r="F2818" s="95" t="s">
        <v>1724</v>
      </c>
      <c r="G2818" s="101">
        <v>0</v>
      </c>
      <c r="H2818" s="274" t="s">
        <v>1700</v>
      </c>
      <c r="I2818" s="95">
        <v>0</v>
      </c>
      <c r="J2818" s="101">
        <v>0</v>
      </c>
      <c r="K2818" s="462" t="s">
        <v>1709</v>
      </c>
      <c r="L2818" s="463"/>
      <c r="M2818" s="469"/>
    </row>
    <row r="2819" spans="2:13">
      <c r="B2819" s="70" t="s">
        <v>1684</v>
      </c>
      <c r="C2819" s="95" t="s">
        <v>1725</v>
      </c>
      <c r="D2819" s="101" t="s">
        <v>1725</v>
      </c>
      <c r="E2819" s="274" t="s">
        <v>1684</v>
      </c>
      <c r="F2819" s="95" t="s">
        <v>1725</v>
      </c>
      <c r="G2819" s="101" t="s">
        <v>1725</v>
      </c>
      <c r="H2819" s="275" t="s">
        <v>1726</v>
      </c>
      <c r="I2819" s="95">
        <v>50</v>
      </c>
      <c r="J2819" s="101">
        <v>0</v>
      </c>
      <c r="K2819" s="470" t="s">
        <v>1710</v>
      </c>
      <c r="L2819" s="471"/>
      <c r="M2819" s="116">
        <v>30</v>
      </c>
    </row>
    <row r="2820" spans="2:13">
      <c r="B2820" s="70" t="s">
        <v>1685</v>
      </c>
      <c r="C2820" s="95" t="s">
        <v>1724</v>
      </c>
      <c r="D2820" s="101">
        <v>0</v>
      </c>
      <c r="E2820" s="274" t="s">
        <v>1685</v>
      </c>
      <c r="F2820" s="95" t="s">
        <v>1724</v>
      </c>
      <c r="G2820" s="101">
        <v>0</v>
      </c>
      <c r="H2820" s="274" t="s">
        <v>1701</v>
      </c>
      <c r="I2820" s="95">
        <v>75</v>
      </c>
      <c r="J2820" s="101">
        <v>0</v>
      </c>
      <c r="K2820" s="470" t="s">
        <v>1711</v>
      </c>
      <c r="L2820" s="471"/>
      <c r="M2820" s="116">
        <v>50</v>
      </c>
    </row>
    <row r="2821" spans="2:13">
      <c r="B2821" s="70" t="s">
        <v>1686</v>
      </c>
      <c r="C2821" s="95" t="s">
        <v>1724</v>
      </c>
      <c r="D2821" s="101">
        <v>0</v>
      </c>
      <c r="E2821" s="274" t="s">
        <v>1686</v>
      </c>
      <c r="F2821" s="95" t="s">
        <v>1724</v>
      </c>
      <c r="G2821" s="101">
        <v>0</v>
      </c>
      <c r="H2821" s="274" t="s">
        <v>1687</v>
      </c>
      <c r="I2821" s="95">
        <v>85</v>
      </c>
      <c r="J2821" s="101">
        <v>60</v>
      </c>
      <c r="K2821" s="470" t="s">
        <v>1712</v>
      </c>
      <c r="L2821" s="471"/>
      <c r="M2821" s="116">
        <v>0</v>
      </c>
    </row>
    <row r="2822" spans="2:13">
      <c r="B2822" s="70" t="s">
        <v>1687</v>
      </c>
      <c r="C2822" s="95" t="s">
        <v>1725</v>
      </c>
      <c r="D2822" s="101" t="s">
        <v>1725</v>
      </c>
      <c r="E2822" s="274" t="s">
        <v>1687</v>
      </c>
      <c r="F2822" s="95" t="s">
        <v>1725</v>
      </c>
      <c r="G2822" s="101" t="s">
        <v>1725</v>
      </c>
      <c r="H2822" s="274" t="s">
        <v>1702</v>
      </c>
      <c r="I2822" s="109">
        <v>75</v>
      </c>
      <c r="J2822" s="115">
        <v>0</v>
      </c>
      <c r="K2822" s="96"/>
      <c r="L2822" s="109"/>
      <c r="M2822" s="110"/>
    </row>
    <row r="2823" spans="2:13">
      <c r="B2823" s="70" t="s">
        <v>1688</v>
      </c>
      <c r="C2823" s="95" t="s">
        <v>1724</v>
      </c>
      <c r="D2823" s="101">
        <v>0</v>
      </c>
      <c r="E2823" s="274" t="s">
        <v>1688</v>
      </c>
      <c r="F2823" s="95" t="s">
        <v>1724</v>
      </c>
      <c r="G2823" s="101">
        <v>0</v>
      </c>
      <c r="H2823" s="472" t="s">
        <v>1714</v>
      </c>
      <c r="I2823" s="473"/>
      <c r="J2823" s="90" t="s">
        <v>1713</v>
      </c>
      <c r="K2823" s="106">
        <v>-10</v>
      </c>
      <c r="L2823" s="91" t="s">
        <v>1707</v>
      </c>
      <c r="M2823" s="107">
        <v>55</v>
      </c>
    </row>
    <row r="2824" spans="2:13">
      <c r="B2824" s="70" t="s">
        <v>1689</v>
      </c>
      <c r="C2824" s="95" t="s">
        <v>1724</v>
      </c>
      <c r="D2824" s="101">
        <v>0</v>
      </c>
      <c r="E2824" s="274" t="s">
        <v>1689</v>
      </c>
      <c r="F2824" s="95" t="s">
        <v>1724</v>
      </c>
      <c r="G2824" s="101">
        <v>0</v>
      </c>
      <c r="H2824" s="275"/>
      <c r="I2824" s="275"/>
      <c r="J2824" s="275"/>
      <c r="K2824" s="275"/>
      <c r="L2824" s="275"/>
      <c r="M2824" s="74"/>
    </row>
    <row r="2825" spans="2:13">
      <c r="B2825" s="70" t="s">
        <v>1690</v>
      </c>
      <c r="C2825" s="95" t="s">
        <v>1724</v>
      </c>
      <c r="D2825" s="101">
        <v>0</v>
      </c>
      <c r="E2825" s="274" t="s">
        <v>1690</v>
      </c>
      <c r="F2825" s="105" t="s">
        <v>831</v>
      </c>
      <c r="G2825" s="101">
        <v>80</v>
      </c>
      <c r="H2825" s="275"/>
      <c r="I2825" s="275"/>
      <c r="J2825" s="275"/>
      <c r="K2825" s="275"/>
      <c r="L2825" s="275"/>
      <c r="M2825" s="74"/>
    </row>
    <row r="2826" spans="2:13">
      <c r="B2826" s="70" t="s">
        <v>1691</v>
      </c>
      <c r="C2826" s="103" t="s">
        <v>881</v>
      </c>
      <c r="D2826" s="101">
        <v>51</v>
      </c>
      <c r="E2826" s="274" t="s">
        <v>1691</v>
      </c>
      <c r="F2826" s="95" t="s">
        <v>1724</v>
      </c>
      <c r="G2826" s="101">
        <v>0</v>
      </c>
      <c r="H2826" s="275"/>
      <c r="I2826" s="275"/>
      <c r="J2826" s="275"/>
      <c r="K2826" s="275"/>
      <c r="L2826" s="275"/>
      <c r="M2826" s="74"/>
    </row>
    <row r="2827" spans="2:13">
      <c r="B2827" s="70" t="s">
        <v>1692</v>
      </c>
      <c r="C2827" s="95" t="s">
        <v>1724</v>
      </c>
      <c r="D2827" s="101">
        <v>0</v>
      </c>
      <c r="E2827" s="274" t="s">
        <v>1692</v>
      </c>
      <c r="F2827" s="95" t="s">
        <v>1724</v>
      </c>
      <c r="G2827" s="101">
        <v>0</v>
      </c>
      <c r="H2827" s="275"/>
      <c r="I2827" s="275"/>
      <c r="J2827" s="275"/>
      <c r="K2827" s="275"/>
      <c r="L2827" s="275"/>
      <c r="M2827" s="74"/>
    </row>
    <row r="2828" spans="2:13">
      <c r="B2828" s="70" t="s">
        <v>1693</v>
      </c>
      <c r="C2828" s="95" t="s">
        <v>1724</v>
      </c>
      <c r="D2828" s="101">
        <v>0</v>
      </c>
      <c r="E2828" s="274" t="s">
        <v>1693</v>
      </c>
      <c r="F2828" s="105" t="s">
        <v>1187</v>
      </c>
      <c r="G2828" s="101">
        <v>80</v>
      </c>
      <c r="H2828" s="95" t="s">
        <v>1718</v>
      </c>
      <c r="I2828" s="275"/>
      <c r="J2828" s="94" t="s">
        <v>1719</v>
      </c>
      <c r="K2828" s="275"/>
      <c r="L2828" s="94" t="s">
        <v>1720</v>
      </c>
      <c r="M2828" s="74"/>
    </row>
    <row r="2829" spans="2:13">
      <c r="B2829" s="70" t="s">
        <v>1694</v>
      </c>
      <c r="C2829" s="95" t="s">
        <v>1724</v>
      </c>
      <c r="D2829" s="101">
        <v>0</v>
      </c>
      <c r="E2829" s="274" t="s">
        <v>1694</v>
      </c>
      <c r="F2829" s="95" t="s">
        <v>1724</v>
      </c>
      <c r="G2829" s="101">
        <v>0</v>
      </c>
      <c r="H2829" s="275"/>
      <c r="I2829" s="275"/>
      <c r="J2829" s="275"/>
      <c r="K2829" s="275"/>
      <c r="L2829" s="275"/>
      <c r="M2829" s="74"/>
    </row>
    <row r="2830" spans="2:13">
      <c r="B2830" s="70" t="s">
        <v>1679</v>
      </c>
      <c r="C2830" s="95" t="s">
        <v>1724</v>
      </c>
      <c r="D2830" s="101">
        <v>0</v>
      </c>
      <c r="E2830" s="274" t="s">
        <v>1679</v>
      </c>
      <c r="F2830" s="95" t="s">
        <v>1724</v>
      </c>
      <c r="G2830" s="101">
        <v>0</v>
      </c>
      <c r="H2830" s="275"/>
      <c r="I2830" s="275"/>
      <c r="J2830" s="275"/>
      <c r="K2830" s="275"/>
      <c r="L2830" s="275"/>
      <c r="M2830" s="74"/>
    </row>
    <row r="2831" spans="2:13">
      <c r="B2831" s="70" t="s">
        <v>1695</v>
      </c>
      <c r="C2831" s="95" t="s">
        <v>1724</v>
      </c>
      <c r="D2831" s="101">
        <v>0</v>
      </c>
      <c r="E2831" s="274" t="s">
        <v>1695</v>
      </c>
      <c r="F2831" s="95" t="s">
        <v>1724</v>
      </c>
      <c r="G2831" s="101">
        <v>0</v>
      </c>
      <c r="H2831" s="275"/>
      <c r="I2831" s="275"/>
      <c r="J2831" s="275"/>
      <c r="K2831" s="275"/>
      <c r="L2831" s="275"/>
      <c r="M2831" s="74"/>
    </row>
    <row r="2832" spans="2:13" ht="15.75" thickBot="1">
      <c r="B2832" s="111" t="s">
        <v>1731</v>
      </c>
      <c r="C2832" s="102"/>
      <c r="D2832" s="117">
        <v>77</v>
      </c>
      <c r="E2832" s="112" t="s">
        <v>1732</v>
      </c>
      <c r="F2832" s="102"/>
      <c r="G2832" s="117">
        <v>76</v>
      </c>
      <c r="H2832" s="92"/>
      <c r="I2832" s="92"/>
      <c r="J2832" s="92"/>
      <c r="K2832" s="92"/>
      <c r="L2832" s="92"/>
      <c r="M2832" s="93"/>
    </row>
    <row r="2833" spans="2:13" ht="16.5" thickTop="1" thickBot="1">
      <c r="B2833" s="165"/>
      <c r="C2833" s="166"/>
      <c r="D2833" s="166"/>
      <c r="E2833" s="165"/>
      <c r="F2833" s="166"/>
      <c r="G2833" s="166"/>
      <c r="H2833" s="165"/>
      <c r="I2833" s="165"/>
      <c r="J2833" s="165"/>
      <c r="K2833" s="165"/>
      <c r="L2833" s="165"/>
      <c r="M2833" s="165"/>
    </row>
    <row r="2834" spans="2:13" ht="16.5" thickTop="1" thickBot="1">
      <c r="B2834" s="457" t="s">
        <v>1843</v>
      </c>
      <c r="C2834" s="458"/>
      <c r="D2834" s="459" t="s">
        <v>1660</v>
      </c>
      <c r="E2834" s="460"/>
      <c r="F2834" s="460"/>
      <c r="G2834" s="460"/>
      <c r="H2834" s="460"/>
      <c r="I2834" s="461"/>
      <c r="J2834" s="287"/>
      <c r="K2834" s="68"/>
      <c r="L2834" s="68"/>
      <c r="M2834" s="69"/>
    </row>
    <row r="2835" spans="2:13" ht="15.75" thickTop="1">
      <c r="B2835" s="75" t="s">
        <v>1669</v>
      </c>
      <c r="C2835" s="282">
        <v>11</v>
      </c>
      <c r="D2835" s="281" t="s">
        <v>1654</v>
      </c>
      <c r="E2835" s="282" t="s">
        <v>1655</v>
      </c>
      <c r="F2835" s="282" t="s">
        <v>1656</v>
      </c>
      <c r="G2835" s="282" t="s">
        <v>1658</v>
      </c>
      <c r="H2835" s="282" t="s">
        <v>1657</v>
      </c>
      <c r="I2835" s="283" t="s">
        <v>1659</v>
      </c>
      <c r="J2835" s="288"/>
      <c r="K2835" s="280"/>
      <c r="L2835" s="280"/>
      <c r="M2835" s="74"/>
    </row>
    <row r="2836" spans="2:13">
      <c r="B2836" s="75" t="s">
        <v>1762</v>
      </c>
      <c r="C2836" s="95" t="s">
        <v>1767</v>
      </c>
      <c r="D2836" s="96">
        <v>50</v>
      </c>
      <c r="E2836" s="97">
        <v>50</v>
      </c>
      <c r="F2836" s="97">
        <v>77</v>
      </c>
      <c r="G2836" s="97">
        <v>95</v>
      </c>
      <c r="H2836" s="97">
        <v>77</v>
      </c>
      <c r="I2836" s="98">
        <v>91</v>
      </c>
      <c r="J2836" s="288"/>
      <c r="K2836" s="280"/>
      <c r="L2836" s="280"/>
      <c r="M2836" s="74"/>
    </row>
    <row r="2837" spans="2:13">
      <c r="B2837" s="75" t="s">
        <v>1667</v>
      </c>
      <c r="C2837" s="95" t="s">
        <v>3</v>
      </c>
      <c r="D2837" s="462" t="s">
        <v>1671</v>
      </c>
      <c r="E2837" s="463"/>
      <c r="F2837" s="463"/>
      <c r="G2837" s="463"/>
      <c r="H2837" s="463"/>
      <c r="I2837" s="464"/>
      <c r="J2837" s="288"/>
      <c r="K2837" s="280"/>
      <c r="L2837" s="280"/>
      <c r="M2837" s="74"/>
    </row>
    <row r="2838" spans="2:13">
      <c r="B2838" s="75" t="s">
        <v>1668</v>
      </c>
      <c r="C2838" s="95" t="s">
        <v>7</v>
      </c>
      <c r="D2838" s="465" t="s">
        <v>1663</v>
      </c>
      <c r="E2838" s="466"/>
      <c r="F2838" s="466"/>
      <c r="G2838" s="466" t="s">
        <v>1664</v>
      </c>
      <c r="H2838" s="466"/>
      <c r="I2838" s="467"/>
      <c r="J2838" s="288"/>
      <c r="K2838" s="280"/>
      <c r="L2838" s="280"/>
      <c r="M2838" s="74"/>
    </row>
    <row r="2839" spans="2:13">
      <c r="B2839" s="75" t="s">
        <v>1672</v>
      </c>
      <c r="C2839" s="95" t="s">
        <v>1499</v>
      </c>
      <c r="D2839" s="72" t="s">
        <v>1665</v>
      </c>
      <c r="E2839" s="280" t="s">
        <v>1724</v>
      </c>
      <c r="F2839" s="280"/>
      <c r="G2839" s="73" t="s">
        <v>1665</v>
      </c>
      <c r="H2839" s="280" t="s">
        <v>658</v>
      </c>
      <c r="I2839" s="79"/>
      <c r="J2839" s="289"/>
      <c r="K2839" s="280"/>
      <c r="L2839" s="280"/>
      <c r="M2839" s="74"/>
    </row>
    <row r="2840" spans="2:13">
      <c r="B2840" s="75" t="s">
        <v>1661</v>
      </c>
      <c r="C2840" s="95">
        <v>454.02</v>
      </c>
      <c r="D2840" s="80" t="s">
        <v>1666</v>
      </c>
      <c r="E2840" s="99">
        <v>0</v>
      </c>
      <c r="F2840" s="77"/>
      <c r="G2840" s="81" t="s">
        <v>1666</v>
      </c>
      <c r="H2840" s="99">
        <v>30</v>
      </c>
      <c r="I2840" s="78"/>
      <c r="J2840" s="224"/>
      <c r="K2840" s="280"/>
      <c r="L2840" s="280"/>
      <c r="M2840" s="74"/>
    </row>
    <row r="2841" spans="2:13">
      <c r="B2841" s="75" t="s">
        <v>1662</v>
      </c>
      <c r="C2841" s="95">
        <v>345.07</v>
      </c>
      <c r="D2841" s="462" t="s">
        <v>1670</v>
      </c>
      <c r="E2841" s="463"/>
      <c r="F2841" s="463"/>
      <c r="G2841" s="463"/>
      <c r="H2841" s="463"/>
      <c r="I2841" s="464"/>
      <c r="J2841" s="224"/>
      <c r="K2841" s="280"/>
      <c r="L2841" s="280"/>
      <c r="M2841" s="74"/>
    </row>
    <row r="2842" spans="2:13">
      <c r="B2842" s="75" t="s">
        <v>1730</v>
      </c>
      <c r="C2842" s="95">
        <v>300.81</v>
      </c>
      <c r="D2842" s="465" t="s">
        <v>1663</v>
      </c>
      <c r="E2842" s="466"/>
      <c r="F2842" s="466"/>
      <c r="G2842" s="466" t="s">
        <v>1664</v>
      </c>
      <c r="H2842" s="466"/>
      <c r="I2842" s="467"/>
      <c r="J2842" s="224"/>
      <c r="K2842" s="280"/>
      <c r="L2842" s="280"/>
      <c r="M2842" s="74"/>
    </row>
    <row r="2843" spans="2:13">
      <c r="B2843" s="75" t="s">
        <v>1715</v>
      </c>
      <c r="C2843" s="95">
        <v>0.77</v>
      </c>
      <c r="D2843" s="72" t="s">
        <v>1665</v>
      </c>
      <c r="E2843" s="280" t="s">
        <v>1309</v>
      </c>
      <c r="F2843" s="280"/>
      <c r="G2843" s="73" t="s">
        <v>1665</v>
      </c>
      <c r="H2843" s="280" t="s">
        <v>1187</v>
      </c>
      <c r="I2843" s="79"/>
      <c r="J2843" s="224"/>
      <c r="K2843" s="280"/>
      <c r="L2843" s="280"/>
      <c r="M2843" s="74"/>
    </row>
    <row r="2844" spans="2:13">
      <c r="B2844" s="75" t="s">
        <v>1716</v>
      </c>
      <c r="C2844" s="149">
        <v>1.4</v>
      </c>
      <c r="D2844" s="72" t="s">
        <v>1666</v>
      </c>
      <c r="E2844" s="99">
        <v>95</v>
      </c>
      <c r="F2844" s="77"/>
      <c r="G2844" s="81" t="s">
        <v>1666</v>
      </c>
      <c r="H2844" s="100">
        <v>80</v>
      </c>
      <c r="I2844" s="79"/>
      <c r="J2844" s="224"/>
      <c r="K2844" s="280"/>
      <c r="L2844" s="280"/>
      <c r="M2844" s="74"/>
    </row>
    <row r="2845" spans="2:13">
      <c r="B2845" s="468" t="s">
        <v>1673</v>
      </c>
      <c r="C2845" s="463"/>
      <c r="D2845" s="464"/>
      <c r="E2845" s="462" t="s">
        <v>1674</v>
      </c>
      <c r="F2845" s="463"/>
      <c r="G2845" s="464"/>
      <c r="H2845" s="462" t="s">
        <v>1675</v>
      </c>
      <c r="I2845" s="463"/>
      <c r="J2845" s="464"/>
      <c r="K2845" s="462" t="s">
        <v>1703</v>
      </c>
      <c r="L2845" s="463"/>
      <c r="M2845" s="469"/>
    </row>
    <row r="2846" spans="2:13">
      <c r="B2846" s="82" t="s">
        <v>1676</v>
      </c>
      <c r="C2846" s="282" t="s">
        <v>1677</v>
      </c>
      <c r="D2846" s="283" t="s">
        <v>1678</v>
      </c>
      <c r="E2846" s="281" t="s">
        <v>1676</v>
      </c>
      <c r="F2846" s="282" t="s">
        <v>1677</v>
      </c>
      <c r="G2846" s="283" t="s">
        <v>1678</v>
      </c>
      <c r="H2846" s="281" t="s">
        <v>1696</v>
      </c>
      <c r="I2846" s="282" t="s">
        <v>1733</v>
      </c>
      <c r="J2846" s="283" t="s">
        <v>1734</v>
      </c>
      <c r="K2846" s="281" t="s">
        <v>1704</v>
      </c>
      <c r="L2846" s="282"/>
      <c r="M2846" s="86" t="s">
        <v>1705</v>
      </c>
    </row>
    <row r="2847" spans="2:13">
      <c r="B2847" s="70" t="s">
        <v>1680</v>
      </c>
      <c r="C2847" s="95" t="s">
        <v>1146</v>
      </c>
      <c r="D2847" s="101">
        <v>102</v>
      </c>
      <c r="E2847" s="279" t="s">
        <v>1680</v>
      </c>
      <c r="F2847" s="95" t="s">
        <v>1282</v>
      </c>
      <c r="G2847" s="101">
        <v>60</v>
      </c>
      <c r="H2847" s="279" t="s">
        <v>1697</v>
      </c>
      <c r="I2847" s="95">
        <v>75</v>
      </c>
      <c r="J2847" s="101">
        <v>0</v>
      </c>
      <c r="K2847" s="279" t="s">
        <v>1706</v>
      </c>
      <c r="L2847" s="280"/>
      <c r="M2847" s="116">
        <v>25</v>
      </c>
    </row>
    <row r="2848" spans="2:13">
      <c r="B2848" s="70" t="s">
        <v>1681</v>
      </c>
      <c r="C2848" s="95" t="s">
        <v>1724</v>
      </c>
      <c r="D2848" s="101">
        <v>0</v>
      </c>
      <c r="E2848" s="279" t="s">
        <v>1681</v>
      </c>
      <c r="F2848" s="95" t="s">
        <v>1724</v>
      </c>
      <c r="G2848" s="101">
        <v>0</v>
      </c>
      <c r="H2848" s="279" t="s">
        <v>1698</v>
      </c>
      <c r="I2848" s="95">
        <v>100</v>
      </c>
      <c r="J2848" s="101">
        <v>10</v>
      </c>
      <c r="K2848" s="279" t="s">
        <v>1737</v>
      </c>
      <c r="L2848" s="280"/>
      <c r="M2848" s="116">
        <v>0</v>
      </c>
    </row>
    <row r="2849" spans="2:13">
      <c r="B2849" s="70" t="s">
        <v>1682</v>
      </c>
      <c r="C2849" s="95" t="s">
        <v>1724</v>
      </c>
      <c r="D2849" s="101">
        <v>0</v>
      </c>
      <c r="E2849" s="279" t="s">
        <v>1682</v>
      </c>
      <c r="F2849" s="95" t="s">
        <v>1724</v>
      </c>
      <c r="G2849" s="101">
        <v>0</v>
      </c>
      <c r="H2849" s="279" t="s">
        <v>1699</v>
      </c>
      <c r="I2849" s="95">
        <v>0</v>
      </c>
      <c r="J2849" s="101">
        <v>50</v>
      </c>
      <c r="K2849" s="76" t="s">
        <v>1708</v>
      </c>
      <c r="L2849" s="77"/>
      <c r="M2849" s="110">
        <v>0</v>
      </c>
    </row>
    <row r="2850" spans="2:13">
      <c r="B2850" s="70" t="s">
        <v>1683</v>
      </c>
      <c r="C2850" s="95" t="s">
        <v>1725</v>
      </c>
      <c r="D2850" s="101" t="s">
        <v>1725</v>
      </c>
      <c r="E2850" s="279" t="s">
        <v>1683</v>
      </c>
      <c r="F2850" s="95" t="s">
        <v>1725</v>
      </c>
      <c r="G2850" s="101" t="s">
        <v>1725</v>
      </c>
      <c r="H2850" s="279" t="s">
        <v>1700</v>
      </c>
      <c r="I2850" s="95">
        <v>0</v>
      </c>
      <c r="J2850" s="101">
        <v>0</v>
      </c>
      <c r="K2850" s="462" t="s">
        <v>1709</v>
      </c>
      <c r="L2850" s="463"/>
      <c r="M2850" s="469"/>
    </row>
    <row r="2851" spans="2:13">
      <c r="B2851" s="70" t="s">
        <v>1684</v>
      </c>
      <c r="C2851" s="95" t="s">
        <v>1724</v>
      </c>
      <c r="D2851" s="101">
        <v>0</v>
      </c>
      <c r="E2851" s="279" t="s">
        <v>1684</v>
      </c>
      <c r="F2851" s="95" t="s">
        <v>1724</v>
      </c>
      <c r="G2851" s="101">
        <v>0</v>
      </c>
      <c r="H2851" s="280" t="s">
        <v>1726</v>
      </c>
      <c r="I2851" s="95">
        <v>0</v>
      </c>
      <c r="J2851" s="101">
        <v>0</v>
      </c>
      <c r="K2851" s="470" t="s">
        <v>1710</v>
      </c>
      <c r="L2851" s="471"/>
      <c r="M2851" s="116">
        <v>0</v>
      </c>
    </row>
    <row r="2852" spans="2:13">
      <c r="B2852" s="70" t="s">
        <v>1685</v>
      </c>
      <c r="C2852" s="95" t="s">
        <v>1724</v>
      </c>
      <c r="D2852" s="101">
        <v>0</v>
      </c>
      <c r="E2852" s="279" t="s">
        <v>1685</v>
      </c>
      <c r="F2852" s="95" t="s">
        <v>1724</v>
      </c>
      <c r="G2852" s="101">
        <v>0</v>
      </c>
      <c r="H2852" s="279" t="s">
        <v>1701</v>
      </c>
      <c r="I2852" s="95">
        <v>100</v>
      </c>
      <c r="J2852" s="101">
        <v>10</v>
      </c>
      <c r="K2852" s="470" t="s">
        <v>1711</v>
      </c>
      <c r="L2852" s="471"/>
      <c r="M2852" s="116">
        <v>0</v>
      </c>
    </row>
    <row r="2853" spans="2:13">
      <c r="B2853" s="70" t="s">
        <v>1686</v>
      </c>
      <c r="C2853" s="95" t="s">
        <v>1724</v>
      </c>
      <c r="D2853" s="101">
        <v>0</v>
      </c>
      <c r="E2853" s="279" t="s">
        <v>1686</v>
      </c>
      <c r="F2853" s="95" t="s">
        <v>1724</v>
      </c>
      <c r="G2853" s="101">
        <v>0</v>
      </c>
      <c r="H2853" s="279" t="s">
        <v>1687</v>
      </c>
      <c r="I2853" s="95">
        <v>85</v>
      </c>
      <c r="J2853" s="101">
        <v>0</v>
      </c>
      <c r="K2853" s="470" t="s">
        <v>1712</v>
      </c>
      <c r="L2853" s="471"/>
      <c r="M2853" s="116">
        <v>0</v>
      </c>
    </row>
    <row r="2854" spans="2:13">
      <c r="B2854" s="70" t="s">
        <v>1687</v>
      </c>
      <c r="C2854" s="95" t="s">
        <v>1724</v>
      </c>
      <c r="D2854" s="101">
        <v>0</v>
      </c>
      <c r="E2854" s="279" t="s">
        <v>1687</v>
      </c>
      <c r="F2854" s="95" t="s">
        <v>1724</v>
      </c>
      <c r="G2854" s="101">
        <v>0</v>
      </c>
      <c r="H2854" s="279" t="s">
        <v>1702</v>
      </c>
      <c r="I2854" s="109">
        <v>0</v>
      </c>
      <c r="J2854" s="115">
        <v>0</v>
      </c>
      <c r="K2854" s="96"/>
      <c r="L2854" s="109"/>
      <c r="M2854" s="110"/>
    </row>
    <row r="2855" spans="2:13">
      <c r="B2855" s="70" t="s">
        <v>1688</v>
      </c>
      <c r="C2855" s="95" t="s">
        <v>1724</v>
      </c>
      <c r="D2855" s="101">
        <v>0</v>
      </c>
      <c r="E2855" s="279" t="s">
        <v>1688</v>
      </c>
      <c r="F2855" s="95" t="s">
        <v>1724</v>
      </c>
      <c r="G2855" s="101">
        <v>0</v>
      </c>
      <c r="H2855" s="472" t="s">
        <v>1714</v>
      </c>
      <c r="I2855" s="473"/>
      <c r="J2855" s="90" t="s">
        <v>1713</v>
      </c>
      <c r="K2855" s="106">
        <v>10</v>
      </c>
      <c r="L2855" s="91" t="s">
        <v>1707</v>
      </c>
      <c r="M2855" s="107">
        <v>195</v>
      </c>
    </row>
    <row r="2856" spans="2:13">
      <c r="B2856" s="70" t="s">
        <v>1689</v>
      </c>
      <c r="C2856" s="95" t="s">
        <v>1724</v>
      </c>
      <c r="D2856" s="101">
        <v>0</v>
      </c>
      <c r="E2856" s="279" t="s">
        <v>1689</v>
      </c>
      <c r="F2856" s="95" t="s">
        <v>1724</v>
      </c>
      <c r="G2856" s="101">
        <v>0</v>
      </c>
      <c r="H2856" s="280"/>
      <c r="I2856" s="280"/>
      <c r="J2856" s="280"/>
      <c r="K2856" s="280"/>
      <c r="L2856" s="280"/>
      <c r="M2856" s="74"/>
    </row>
    <row r="2857" spans="2:13">
      <c r="B2857" s="70" t="s">
        <v>1690</v>
      </c>
      <c r="C2857" s="95" t="s">
        <v>1724</v>
      </c>
      <c r="D2857" s="101">
        <v>0</v>
      </c>
      <c r="E2857" s="279" t="s">
        <v>1690</v>
      </c>
      <c r="F2857" s="105" t="s">
        <v>808</v>
      </c>
      <c r="G2857" s="101">
        <v>50</v>
      </c>
      <c r="H2857" s="280"/>
      <c r="I2857" s="280"/>
      <c r="J2857" s="280"/>
      <c r="K2857" s="280"/>
      <c r="L2857" s="280"/>
      <c r="M2857" s="74"/>
    </row>
    <row r="2858" spans="2:13">
      <c r="B2858" s="70" t="s">
        <v>1691</v>
      </c>
      <c r="C2858" s="95" t="s">
        <v>1724</v>
      </c>
      <c r="D2858" s="101">
        <v>0</v>
      </c>
      <c r="E2858" s="279" t="s">
        <v>1691</v>
      </c>
      <c r="F2858" s="105" t="s">
        <v>1197</v>
      </c>
      <c r="G2858" s="101">
        <v>75</v>
      </c>
      <c r="H2858" s="280"/>
      <c r="I2858" s="280"/>
      <c r="J2858" s="280"/>
      <c r="K2858" s="280"/>
      <c r="L2858" s="280"/>
      <c r="M2858" s="74"/>
    </row>
    <row r="2859" spans="2:13">
      <c r="B2859" s="70" t="s">
        <v>1692</v>
      </c>
      <c r="C2859" s="95" t="s">
        <v>1724</v>
      </c>
      <c r="D2859" s="101">
        <v>0</v>
      </c>
      <c r="E2859" s="279" t="s">
        <v>1692</v>
      </c>
      <c r="F2859" s="95" t="s">
        <v>1724</v>
      </c>
      <c r="G2859" s="101">
        <v>0</v>
      </c>
      <c r="H2859" s="280"/>
      <c r="I2859" s="280"/>
      <c r="J2859" s="280"/>
      <c r="K2859" s="280"/>
      <c r="L2859" s="280"/>
      <c r="M2859" s="74"/>
    </row>
    <row r="2860" spans="2:13">
      <c r="B2860" s="70" t="s">
        <v>1693</v>
      </c>
      <c r="C2860" s="95" t="s">
        <v>1725</v>
      </c>
      <c r="D2860" s="101" t="s">
        <v>1725</v>
      </c>
      <c r="E2860" s="279" t="s">
        <v>1693</v>
      </c>
      <c r="F2860" s="95" t="s">
        <v>1725</v>
      </c>
      <c r="G2860" s="101" t="s">
        <v>1725</v>
      </c>
      <c r="H2860" s="95"/>
      <c r="I2860" s="280" t="s">
        <v>1805</v>
      </c>
      <c r="J2860" s="94"/>
      <c r="K2860" s="280"/>
      <c r="L2860" s="94" t="s">
        <v>1720</v>
      </c>
      <c r="M2860" s="74"/>
    </row>
    <row r="2861" spans="2:13">
      <c r="B2861" s="70" t="s">
        <v>1694</v>
      </c>
      <c r="C2861" s="95" t="s">
        <v>1724</v>
      </c>
      <c r="D2861" s="101">
        <v>0</v>
      </c>
      <c r="E2861" s="279" t="s">
        <v>1694</v>
      </c>
      <c r="F2861" s="95" t="s">
        <v>1724</v>
      </c>
      <c r="G2861" s="101">
        <v>0</v>
      </c>
      <c r="H2861" s="280"/>
      <c r="I2861" s="280"/>
      <c r="J2861" s="280"/>
      <c r="K2861" s="280"/>
      <c r="L2861" s="280"/>
      <c r="M2861" s="74"/>
    </row>
    <row r="2862" spans="2:13">
      <c r="B2862" s="70" t="s">
        <v>1679</v>
      </c>
      <c r="C2862" s="105" t="s">
        <v>1264</v>
      </c>
      <c r="D2862" s="101">
        <v>110</v>
      </c>
      <c r="E2862" s="279" t="s">
        <v>1679</v>
      </c>
      <c r="F2862" s="95" t="s">
        <v>763</v>
      </c>
      <c r="G2862" s="101">
        <v>80</v>
      </c>
      <c r="H2862" s="280"/>
      <c r="I2862" s="280"/>
      <c r="J2862" s="280"/>
      <c r="K2862" s="280"/>
      <c r="L2862" s="280"/>
      <c r="M2862" s="74"/>
    </row>
    <row r="2863" spans="2:13">
      <c r="B2863" s="70" t="s">
        <v>1695</v>
      </c>
      <c r="C2863" s="95" t="s">
        <v>1724</v>
      </c>
      <c r="D2863" s="101">
        <v>0</v>
      </c>
      <c r="E2863" s="279" t="s">
        <v>1695</v>
      </c>
      <c r="F2863" s="95" t="s">
        <v>1724</v>
      </c>
      <c r="G2863" s="101">
        <v>0</v>
      </c>
      <c r="H2863" s="280"/>
      <c r="I2863" s="280"/>
      <c r="J2863" s="280"/>
      <c r="K2863" s="280"/>
      <c r="L2863" s="280"/>
      <c r="M2863" s="74"/>
    </row>
    <row r="2864" spans="2:13" ht="15.75" thickBot="1">
      <c r="B2864" s="111" t="s">
        <v>1731</v>
      </c>
      <c r="C2864" s="102"/>
      <c r="D2864" s="117">
        <v>106</v>
      </c>
      <c r="E2864" s="112" t="s">
        <v>1732</v>
      </c>
      <c r="F2864" s="102"/>
      <c r="G2864" s="117">
        <v>66</v>
      </c>
      <c r="H2864" s="92"/>
      <c r="I2864" s="92"/>
      <c r="J2864" s="92"/>
      <c r="K2864" s="92"/>
      <c r="L2864" s="92"/>
      <c r="M2864" s="93"/>
    </row>
    <row r="2865" spans="2:13" ht="16.5" thickTop="1" thickBot="1">
      <c r="B2865" s="165"/>
      <c r="C2865" s="166"/>
      <c r="D2865" s="166"/>
      <c r="E2865" s="165"/>
      <c r="F2865" s="166"/>
      <c r="G2865" s="166"/>
      <c r="H2865" s="165"/>
      <c r="I2865" s="165"/>
      <c r="J2865" s="165"/>
      <c r="K2865" s="165"/>
      <c r="L2865" s="165"/>
      <c r="M2865" s="165"/>
    </row>
    <row r="2866" spans="2:13" ht="16.5" thickTop="1" thickBot="1">
      <c r="B2866" s="457" t="s">
        <v>1844</v>
      </c>
      <c r="C2866" s="458"/>
      <c r="D2866" s="459" t="s">
        <v>1660</v>
      </c>
      <c r="E2866" s="460"/>
      <c r="F2866" s="460"/>
      <c r="G2866" s="460"/>
      <c r="H2866" s="460"/>
      <c r="I2866" s="461"/>
      <c r="J2866" s="287"/>
      <c r="K2866" s="68"/>
      <c r="L2866" s="68"/>
      <c r="M2866" s="69"/>
    </row>
    <row r="2867" spans="2:13" ht="15.75" thickTop="1">
      <c r="B2867" s="75" t="s">
        <v>1669</v>
      </c>
      <c r="C2867" s="282">
        <v>11</v>
      </c>
      <c r="D2867" s="281" t="s">
        <v>1654</v>
      </c>
      <c r="E2867" s="282" t="s">
        <v>1655</v>
      </c>
      <c r="F2867" s="282" t="s">
        <v>1656</v>
      </c>
      <c r="G2867" s="282" t="s">
        <v>1658</v>
      </c>
      <c r="H2867" s="282" t="s">
        <v>1657</v>
      </c>
      <c r="I2867" s="283" t="s">
        <v>1659</v>
      </c>
      <c r="J2867" s="288"/>
      <c r="K2867" s="280"/>
      <c r="L2867" s="280"/>
      <c r="M2867" s="74"/>
    </row>
    <row r="2868" spans="2:13">
      <c r="B2868" s="75" t="s">
        <v>1762</v>
      </c>
      <c r="C2868" s="95" t="s">
        <v>1747</v>
      </c>
      <c r="D2868" s="96">
        <v>50</v>
      </c>
      <c r="E2868" s="97">
        <v>50</v>
      </c>
      <c r="F2868" s="97">
        <v>77</v>
      </c>
      <c r="G2868" s="97">
        <v>95</v>
      </c>
      <c r="H2868" s="97">
        <v>77</v>
      </c>
      <c r="I2868" s="98">
        <v>91</v>
      </c>
      <c r="J2868" s="288"/>
      <c r="K2868" s="280"/>
      <c r="L2868" s="280"/>
      <c r="M2868" s="74"/>
    </row>
    <row r="2869" spans="2:13">
      <c r="B2869" s="75" t="s">
        <v>1667</v>
      </c>
      <c r="C2869" s="95" t="s">
        <v>3</v>
      </c>
      <c r="D2869" s="462" t="s">
        <v>1671</v>
      </c>
      <c r="E2869" s="463"/>
      <c r="F2869" s="463"/>
      <c r="G2869" s="463"/>
      <c r="H2869" s="463"/>
      <c r="I2869" s="464"/>
      <c r="J2869" s="288"/>
      <c r="K2869" s="280"/>
      <c r="L2869" s="280"/>
      <c r="M2869" s="74"/>
    </row>
    <row r="2870" spans="2:13">
      <c r="B2870" s="75" t="s">
        <v>1668</v>
      </c>
      <c r="C2870" s="95" t="s">
        <v>7</v>
      </c>
      <c r="D2870" s="465" t="s">
        <v>1663</v>
      </c>
      <c r="E2870" s="466"/>
      <c r="F2870" s="466"/>
      <c r="G2870" s="466" t="s">
        <v>1664</v>
      </c>
      <c r="H2870" s="466"/>
      <c r="I2870" s="467"/>
      <c r="J2870" s="288"/>
      <c r="K2870" s="280"/>
      <c r="L2870" s="280"/>
      <c r="M2870" s="74"/>
    </row>
    <row r="2871" spans="2:13">
      <c r="B2871" s="75" t="s">
        <v>1672</v>
      </c>
      <c r="C2871" s="95" t="s">
        <v>1499</v>
      </c>
      <c r="D2871" s="72" t="s">
        <v>1665</v>
      </c>
      <c r="E2871" s="280" t="s">
        <v>1724</v>
      </c>
      <c r="F2871" s="280"/>
      <c r="G2871" s="73" t="s">
        <v>1665</v>
      </c>
      <c r="H2871" s="280" t="s">
        <v>658</v>
      </c>
      <c r="I2871" s="79"/>
      <c r="J2871" s="289"/>
      <c r="K2871" s="280"/>
      <c r="L2871" s="280"/>
      <c r="M2871" s="74"/>
    </row>
    <row r="2872" spans="2:13">
      <c r="B2872" s="75" t="s">
        <v>1661</v>
      </c>
      <c r="C2872" s="95">
        <v>454.02</v>
      </c>
      <c r="D2872" s="80" t="s">
        <v>1666</v>
      </c>
      <c r="E2872" s="99">
        <v>0</v>
      </c>
      <c r="F2872" s="77"/>
      <c r="G2872" s="81" t="s">
        <v>1666</v>
      </c>
      <c r="H2872" s="99">
        <v>30</v>
      </c>
      <c r="I2872" s="78"/>
      <c r="J2872" s="224"/>
      <c r="K2872" s="280"/>
      <c r="L2872" s="280"/>
      <c r="M2872" s="74"/>
    </row>
    <row r="2873" spans="2:13">
      <c r="B2873" s="75" t="s">
        <v>1662</v>
      </c>
      <c r="C2873" s="95">
        <v>345.07</v>
      </c>
      <c r="D2873" s="462" t="s">
        <v>1670</v>
      </c>
      <c r="E2873" s="463"/>
      <c r="F2873" s="463"/>
      <c r="G2873" s="463"/>
      <c r="H2873" s="463"/>
      <c r="I2873" s="464"/>
      <c r="J2873" s="224"/>
      <c r="K2873" s="280"/>
      <c r="L2873" s="280"/>
      <c r="M2873" s="74"/>
    </row>
    <row r="2874" spans="2:13">
      <c r="B2874" s="75" t="s">
        <v>1730</v>
      </c>
      <c r="C2874" s="149">
        <v>343</v>
      </c>
      <c r="D2874" s="465" t="s">
        <v>1663</v>
      </c>
      <c r="E2874" s="466"/>
      <c r="F2874" s="466"/>
      <c r="G2874" s="466" t="s">
        <v>1664</v>
      </c>
      <c r="H2874" s="466"/>
      <c r="I2874" s="467"/>
      <c r="J2874" s="224"/>
      <c r="K2874" s="280"/>
      <c r="L2874" s="280"/>
      <c r="M2874" s="74"/>
    </row>
    <row r="2875" spans="2:13">
      <c r="B2875" s="75" t="s">
        <v>1715</v>
      </c>
      <c r="C2875" s="95">
        <v>0.77</v>
      </c>
      <c r="D2875" s="72" t="s">
        <v>1665</v>
      </c>
      <c r="E2875" s="280" t="s">
        <v>1309</v>
      </c>
      <c r="F2875" s="280"/>
      <c r="G2875" s="73" t="s">
        <v>1665</v>
      </c>
      <c r="H2875" s="280" t="s">
        <v>1187</v>
      </c>
      <c r="I2875" s="79"/>
      <c r="J2875" s="224"/>
      <c r="K2875" s="280"/>
      <c r="L2875" s="280"/>
      <c r="M2875" s="74"/>
    </row>
    <row r="2876" spans="2:13">
      <c r="B2876" s="75" t="s">
        <v>1716</v>
      </c>
      <c r="C2876" s="149">
        <v>1.4</v>
      </c>
      <c r="D2876" s="72" t="s">
        <v>1666</v>
      </c>
      <c r="E2876" s="99">
        <v>95</v>
      </c>
      <c r="F2876" s="77"/>
      <c r="G2876" s="81" t="s">
        <v>1666</v>
      </c>
      <c r="H2876" s="100">
        <v>80</v>
      </c>
      <c r="I2876" s="79"/>
      <c r="J2876" s="224"/>
      <c r="K2876" s="280"/>
      <c r="L2876" s="280"/>
      <c r="M2876" s="74"/>
    </row>
    <row r="2877" spans="2:13">
      <c r="B2877" s="468" t="s">
        <v>1673</v>
      </c>
      <c r="C2877" s="463"/>
      <c r="D2877" s="464"/>
      <c r="E2877" s="462" t="s">
        <v>1674</v>
      </c>
      <c r="F2877" s="463"/>
      <c r="G2877" s="464"/>
      <c r="H2877" s="462" t="s">
        <v>1675</v>
      </c>
      <c r="I2877" s="463"/>
      <c r="J2877" s="464"/>
      <c r="K2877" s="462" t="s">
        <v>1703</v>
      </c>
      <c r="L2877" s="463"/>
      <c r="M2877" s="469"/>
    </row>
    <row r="2878" spans="2:13">
      <c r="B2878" s="82" t="s">
        <v>1676</v>
      </c>
      <c r="C2878" s="282" t="s">
        <v>1677</v>
      </c>
      <c r="D2878" s="283" t="s">
        <v>1678</v>
      </c>
      <c r="E2878" s="281" t="s">
        <v>1676</v>
      </c>
      <c r="F2878" s="282" t="s">
        <v>1677</v>
      </c>
      <c r="G2878" s="283" t="s">
        <v>1678</v>
      </c>
      <c r="H2878" s="281" t="s">
        <v>1696</v>
      </c>
      <c r="I2878" s="282" t="s">
        <v>1733</v>
      </c>
      <c r="J2878" s="283" t="s">
        <v>1734</v>
      </c>
      <c r="K2878" s="281" t="s">
        <v>1704</v>
      </c>
      <c r="L2878" s="282"/>
      <c r="M2878" s="86" t="s">
        <v>1705</v>
      </c>
    </row>
    <row r="2879" spans="2:13">
      <c r="B2879" s="70" t="s">
        <v>1680</v>
      </c>
      <c r="C2879" s="95" t="s">
        <v>1146</v>
      </c>
      <c r="D2879" s="101">
        <v>102</v>
      </c>
      <c r="E2879" s="279" t="s">
        <v>1680</v>
      </c>
      <c r="F2879" s="95" t="s">
        <v>1282</v>
      </c>
      <c r="G2879" s="101">
        <v>60</v>
      </c>
      <c r="H2879" s="279" t="s">
        <v>1697</v>
      </c>
      <c r="I2879" s="95">
        <v>75</v>
      </c>
      <c r="J2879" s="101">
        <v>0</v>
      </c>
      <c r="K2879" s="279" t="s">
        <v>1706</v>
      </c>
      <c r="L2879" s="280"/>
      <c r="M2879" s="116">
        <v>25</v>
      </c>
    </row>
    <row r="2880" spans="2:13">
      <c r="B2880" s="70" t="s">
        <v>1681</v>
      </c>
      <c r="C2880" s="95" t="s">
        <v>1724</v>
      </c>
      <c r="D2880" s="101">
        <v>0</v>
      </c>
      <c r="E2880" s="279" t="s">
        <v>1681</v>
      </c>
      <c r="F2880" s="95" t="s">
        <v>1724</v>
      </c>
      <c r="G2880" s="101">
        <v>0</v>
      </c>
      <c r="H2880" s="279" t="s">
        <v>1698</v>
      </c>
      <c r="I2880" s="95">
        <v>100</v>
      </c>
      <c r="J2880" s="101">
        <v>10</v>
      </c>
      <c r="K2880" s="279" t="s">
        <v>1737</v>
      </c>
      <c r="L2880" s="280"/>
      <c r="M2880" s="116">
        <v>0</v>
      </c>
    </row>
    <row r="2881" spans="2:13">
      <c r="B2881" s="70" t="s">
        <v>1682</v>
      </c>
      <c r="C2881" s="95" t="s">
        <v>1724</v>
      </c>
      <c r="D2881" s="101">
        <v>0</v>
      </c>
      <c r="E2881" s="279" t="s">
        <v>1682</v>
      </c>
      <c r="F2881" s="95" t="s">
        <v>1724</v>
      </c>
      <c r="G2881" s="101">
        <v>0</v>
      </c>
      <c r="H2881" s="279" t="s">
        <v>1699</v>
      </c>
      <c r="I2881" s="95">
        <v>0</v>
      </c>
      <c r="J2881" s="101">
        <v>80</v>
      </c>
      <c r="K2881" s="76" t="s">
        <v>1708</v>
      </c>
      <c r="L2881" s="77"/>
      <c r="M2881" s="110">
        <v>0</v>
      </c>
    </row>
    <row r="2882" spans="2:13">
      <c r="B2882" s="70" t="s">
        <v>1683</v>
      </c>
      <c r="C2882" s="95" t="s">
        <v>1725</v>
      </c>
      <c r="D2882" s="101" t="s">
        <v>1725</v>
      </c>
      <c r="E2882" s="279" t="s">
        <v>1683</v>
      </c>
      <c r="F2882" s="95" t="s">
        <v>1725</v>
      </c>
      <c r="G2882" s="101" t="s">
        <v>1725</v>
      </c>
      <c r="H2882" s="279" t="s">
        <v>1700</v>
      </c>
      <c r="I2882" s="95">
        <v>0</v>
      </c>
      <c r="J2882" s="101">
        <v>0</v>
      </c>
      <c r="K2882" s="462" t="s">
        <v>1709</v>
      </c>
      <c r="L2882" s="463"/>
      <c r="M2882" s="469"/>
    </row>
    <row r="2883" spans="2:13">
      <c r="B2883" s="70" t="s">
        <v>1684</v>
      </c>
      <c r="C2883" s="95" t="s">
        <v>1724</v>
      </c>
      <c r="D2883" s="101">
        <v>0</v>
      </c>
      <c r="E2883" s="279" t="s">
        <v>1684</v>
      </c>
      <c r="F2883" s="95" t="s">
        <v>1724</v>
      </c>
      <c r="G2883" s="101">
        <v>0</v>
      </c>
      <c r="H2883" s="280" t="s">
        <v>1726</v>
      </c>
      <c r="I2883" s="95">
        <v>0</v>
      </c>
      <c r="J2883" s="101">
        <v>0</v>
      </c>
      <c r="K2883" s="470" t="s">
        <v>1710</v>
      </c>
      <c r="L2883" s="471"/>
      <c r="M2883" s="116">
        <v>0</v>
      </c>
    </row>
    <row r="2884" spans="2:13">
      <c r="B2884" s="70" t="s">
        <v>1685</v>
      </c>
      <c r="C2884" s="95" t="s">
        <v>1724</v>
      </c>
      <c r="D2884" s="101">
        <v>0</v>
      </c>
      <c r="E2884" s="279" t="s">
        <v>1685</v>
      </c>
      <c r="F2884" s="95" t="s">
        <v>1724</v>
      </c>
      <c r="G2884" s="101">
        <v>0</v>
      </c>
      <c r="H2884" s="279" t="s">
        <v>1701</v>
      </c>
      <c r="I2884" s="95">
        <v>100</v>
      </c>
      <c r="J2884" s="101">
        <v>10</v>
      </c>
      <c r="K2884" s="470" t="s">
        <v>1711</v>
      </c>
      <c r="L2884" s="471"/>
      <c r="M2884" s="116">
        <v>0</v>
      </c>
    </row>
    <row r="2885" spans="2:13">
      <c r="B2885" s="70" t="s">
        <v>1686</v>
      </c>
      <c r="C2885" s="95" t="s">
        <v>1724</v>
      </c>
      <c r="D2885" s="101">
        <v>0</v>
      </c>
      <c r="E2885" s="279" t="s">
        <v>1686</v>
      </c>
      <c r="F2885" s="95" t="s">
        <v>1724</v>
      </c>
      <c r="G2885" s="101">
        <v>0</v>
      </c>
      <c r="H2885" s="279" t="s">
        <v>1687</v>
      </c>
      <c r="I2885" s="95">
        <v>85</v>
      </c>
      <c r="J2885" s="101">
        <v>0</v>
      </c>
      <c r="K2885" s="470" t="s">
        <v>1712</v>
      </c>
      <c r="L2885" s="471"/>
      <c r="M2885" s="116">
        <v>0</v>
      </c>
    </row>
    <row r="2886" spans="2:13">
      <c r="B2886" s="70" t="s">
        <v>1687</v>
      </c>
      <c r="C2886" s="95" t="s">
        <v>1724</v>
      </c>
      <c r="D2886" s="101">
        <v>0</v>
      </c>
      <c r="E2886" s="279" t="s">
        <v>1687</v>
      </c>
      <c r="F2886" s="95" t="s">
        <v>1724</v>
      </c>
      <c r="G2886" s="101">
        <v>0</v>
      </c>
      <c r="H2886" s="279" t="s">
        <v>1702</v>
      </c>
      <c r="I2886" s="109">
        <v>0</v>
      </c>
      <c r="J2886" s="115">
        <v>0</v>
      </c>
      <c r="K2886" s="96"/>
      <c r="L2886" s="109"/>
      <c r="M2886" s="110"/>
    </row>
    <row r="2887" spans="2:13">
      <c r="B2887" s="70" t="s">
        <v>1688</v>
      </c>
      <c r="C2887" s="95" t="s">
        <v>1724</v>
      </c>
      <c r="D2887" s="101">
        <v>0</v>
      </c>
      <c r="E2887" s="279" t="s">
        <v>1688</v>
      </c>
      <c r="F2887" s="95" t="s">
        <v>1724</v>
      </c>
      <c r="G2887" s="101">
        <v>0</v>
      </c>
      <c r="H2887" s="472" t="s">
        <v>1714</v>
      </c>
      <c r="I2887" s="473"/>
      <c r="J2887" s="90" t="s">
        <v>1713</v>
      </c>
      <c r="K2887" s="106">
        <v>10</v>
      </c>
      <c r="L2887" s="91" t="s">
        <v>1707</v>
      </c>
      <c r="M2887" s="107">
        <v>195</v>
      </c>
    </row>
    <row r="2888" spans="2:13">
      <c r="B2888" s="70" t="s">
        <v>1689</v>
      </c>
      <c r="C2888" s="95" t="s">
        <v>1724</v>
      </c>
      <c r="D2888" s="101">
        <v>0</v>
      </c>
      <c r="E2888" s="279" t="s">
        <v>1689</v>
      </c>
      <c r="F2888" s="95" t="s">
        <v>636</v>
      </c>
      <c r="G2888" s="101">
        <v>71</v>
      </c>
      <c r="H2888" s="280"/>
      <c r="I2888" s="280"/>
      <c r="J2888" s="280"/>
      <c r="K2888" s="280"/>
      <c r="L2888" s="280"/>
      <c r="M2888" s="74"/>
    </row>
    <row r="2889" spans="2:13">
      <c r="B2889" s="70" t="s">
        <v>1690</v>
      </c>
      <c r="C2889" s="95" t="s">
        <v>1724</v>
      </c>
      <c r="D2889" s="101">
        <v>0</v>
      </c>
      <c r="E2889" s="279" t="s">
        <v>1690</v>
      </c>
      <c r="F2889" s="105" t="s">
        <v>808</v>
      </c>
      <c r="G2889" s="101">
        <v>50</v>
      </c>
      <c r="H2889" s="280"/>
      <c r="I2889" s="280"/>
      <c r="J2889" s="280"/>
      <c r="K2889" s="280"/>
      <c r="L2889" s="280"/>
      <c r="M2889" s="74"/>
    </row>
    <row r="2890" spans="2:13">
      <c r="B2890" s="70" t="s">
        <v>1691</v>
      </c>
      <c r="C2890" s="95" t="s">
        <v>1724</v>
      </c>
      <c r="D2890" s="101">
        <v>0</v>
      </c>
      <c r="E2890" s="279" t="s">
        <v>1691</v>
      </c>
      <c r="F2890" s="105" t="s">
        <v>1197</v>
      </c>
      <c r="G2890" s="101">
        <v>75</v>
      </c>
      <c r="H2890" s="280"/>
      <c r="I2890" s="280"/>
      <c r="J2890" s="280"/>
      <c r="K2890" s="280"/>
      <c r="L2890" s="280"/>
      <c r="M2890" s="74"/>
    </row>
    <row r="2891" spans="2:13">
      <c r="B2891" s="70" t="s">
        <v>1692</v>
      </c>
      <c r="C2891" s="95" t="s">
        <v>1724</v>
      </c>
      <c r="D2891" s="101">
        <v>0</v>
      </c>
      <c r="E2891" s="279" t="s">
        <v>1692</v>
      </c>
      <c r="F2891" s="95" t="s">
        <v>1724</v>
      </c>
      <c r="G2891" s="101">
        <v>0</v>
      </c>
      <c r="H2891" s="280"/>
      <c r="I2891" s="280"/>
      <c r="J2891" s="280"/>
      <c r="K2891" s="280"/>
      <c r="L2891" s="280"/>
      <c r="M2891" s="74"/>
    </row>
    <row r="2892" spans="2:13">
      <c r="B2892" s="70" t="s">
        <v>1693</v>
      </c>
      <c r="C2892" s="95" t="s">
        <v>1725</v>
      </c>
      <c r="D2892" s="101" t="s">
        <v>1725</v>
      </c>
      <c r="E2892" s="279" t="s">
        <v>1693</v>
      </c>
      <c r="F2892" s="95" t="s">
        <v>1725</v>
      </c>
      <c r="G2892" s="101" t="s">
        <v>1725</v>
      </c>
      <c r="H2892" s="95"/>
      <c r="I2892" s="280" t="s">
        <v>1805</v>
      </c>
      <c r="J2892" s="94"/>
      <c r="K2892" s="280"/>
      <c r="L2892" s="94" t="s">
        <v>1720</v>
      </c>
      <c r="M2892" s="74"/>
    </row>
    <row r="2893" spans="2:13">
      <c r="B2893" s="70" t="s">
        <v>1694</v>
      </c>
      <c r="C2893" s="95" t="s">
        <v>1724</v>
      </c>
      <c r="D2893" s="101">
        <v>0</v>
      </c>
      <c r="E2893" s="279" t="s">
        <v>1694</v>
      </c>
      <c r="F2893" s="95" t="s">
        <v>1724</v>
      </c>
      <c r="G2893" s="101">
        <v>0</v>
      </c>
      <c r="H2893" s="280"/>
      <c r="I2893" s="280"/>
      <c r="J2893" s="280"/>
      <c r="K2893" s="280"/>
      <c r="L2893" s="280"/>
      <c r="M2893" s="74"/>
    </row>
    <row r="2894" spans="2:13">
      <c r="B2894" s="70" t="s">
        <v>1679</v>
      </c>
      <c r="C2894" s="105" t="s">
        <v>1264</v>
      </c>
      <c r="D2894" s="101">
        <v>110</v>
      </c>
      <c r="E2894" s="279" t="s">
        <v>1679</v>
      </c>
      <c r="F2894" s="95" t="s">
        <v>763</v>
      </c>
      <c r="G2894" s="101">
        <v>80</v>
      </c>
      <c r="H2894" s="280"/>
      <c r="I2894" s="280"/>
      <c r="J2894" s="280"/>
      <c r="K2894" s="280"/>
      <c r="L2894" s="280"/>
      <c r="M2894" s="74"/>
    </row>
    <row r="2895" spans="2:13">
      <c r="B2895" s="70" t="s">
        <v>1695</v>
      </c>
      <c r="C2895" s="95" t="s">
        <v>1724</v>
      </c>
      <c r="D2895" s="101">
        <v>0</v>
      </c>
      <c r="E2895" s="279" t="s">
        <v>1695</v>
      </c>
      <c r="F2895" s="95" t="s">
        <v>1724</v>
      </c>
      <c r="G2895" s="101">
        <v>0</v>
      </c>
      <c r="H2895" s="280"/>
      <c r="I2895" s="280"/>
      <c r="J2895" s="280"/>
      <c r="K2895" s="280"/>
      <c r="L2895" s="280"/>
      <c r="M2895" s="74"/>
    </row>
    <row r="2896" spans="2:13" ht="15.75" thickBot="1">
      <c r="B2896" s="111" t="s">
        <v>1731</v>
      </c>
      <c r="C2896" s="102"/>
      <c r="D2896" s="117">
        <v>106</v>
      </c>
      <c r="E2896" s="112" t="s">
        <v>1732</v>
      </c>
      <c r="F2896" s="102"/>
      <c r="G2896" s="117">
        <v>67</v>
      </c>
      <c r="H2896" s="92"/>
      <c r="I2896" s="92"/>
      <c r="J2896" s="92"/>
      <c r="K2896" s="92"/>
      <c r="L2896" s="92"/>
      <c r="M2896" s="93"/>
    </row>
    <row r="2897" spans="2:13" ht="16.5" thickTop="1" thickBot="1">
      <c r="B2897" s="165"/>
      <c r="C2897" s="166"/>
      <c r="D2897" s="166"/>
      <c r="E2897" s="165"/>
      <c r="F2897" s="166"/>
      <c r="G2897" s="166"/>
      <c r="H2897" s="165"/>
      <c r="I2897" s="165"/>
      <c r="J2897" s="165"/>
      <c r="K2897" s="165"/>
      <c r="L2897" s="165"/>
      <c r="M2897" s="165"/>
    </row>
    <row r="2898" spans="2:13" ht="16.5" thickTop="1" thickBot="1">
      <c r="B2898" s="457" t="s">
        <v>1845</v>
      </c>
      <c r="C2898" s="458"/>
      <c r="D2898" s="459" t="s">
        <v>1660</v>
      </c>
      <c r="E2898" s="460"/>
      <c r="F2898" s="460"/>
      <c r="G2898" s="460"/>
      <c r="H2898" s="460"/>
      <c r="I2898" s="461"/>
      <c r="J2898" s="287"/>
      <c r="K2898" s="68"/>
      <c r="L2898" s="68"/>
      <c r="M2898" s="69"/>
    </row>
    <row r="2899" spans="2:13" ht="15.75" thickTop="1">
      <c r="B2899" s="75" t="s">
        <v>1669</v>
      </c>
      <c r="C2899" s="282">
        <v>11</v>
      </c>
      <c r="D2899" s="281" t="s">
        <v>1654</v>
      </c>
      <c r="E2899" s="282" t="s">
        <v>1655</v>
      </c>
      <c r="F2899" s="282" t="s">
        <v>1656</v>
      </c>
      <c r="G2899" s="282" t="s">
        <v>1658</v>
      </c>
      <c r="H2899" s="282" t="s">
        <v>1657</v>
      </c>
      <c r="I2899" s="283" t="s">
        <v>1659</v>
      </c>
      <c r="J2899" s="288"/>
      <c r="K2899" s="280"/>
      <c r="L2899" s="280"/>
      <c r="M2899" s="74"/>
    </row>
    <row r="2900" spans="2:13">
      <c r="B2900" s="75" t="s">
        <v>1762</v>
      </c>
      <c r="C2900" s="95" t="s">
        <v>1747</v>
      </c>
      <c r="D2900" s="96">
        <v>50</v>
      </c>
      <c r="E2900" s="97">
        <v>50</v>
      </c>
      <c r="F2900" s="97">
        <v>77</v>
      </c>
      <c r="G2900" s="97">
        <v>95</v>
      </c>
      <c r="H2900" s="97">
        <v>77</v>
      </c>
      <c r="I2900" s="98">
        <v>91</v>
      </c>
      <c r="J2900" s="288"/>
      <c r="K2900" s="280"/>
      <c r="L2900" s="280"/>
      <c r="M2900" s="74"/>
    </row>
    <row r="2901" spans="2:13">
      <c r="B2901" s="75" t="s">
        <v>1667</v>
      </c>
      <c r="C2901" s="95" t="s">
        <v>3</v>
      </c>
      <c r="D2901" s="462" t="s">
        <v>1671</v>
      </c>
      <c r="E2901" s="463"/>
      <c r="F2901" s="463"/>
      <c r="G2901" s="463"/>
      <c r="H2901" s="463"/>
      <c r="I2901" s="464"/>
      <c r="J2901" s="288"/>
      <c r="K2901" s="280"/>
      <c r="L2901" s="280"/>
      <c r="M2901" s="74"/>
    </row>
    <row r="2902" spans="2:13">
      <c r="B2902" s="75" t="s">
        <v>1668</v>
      </c>
      <c r="C2902" s="95" t="s">
        <v>7</v>
      </c>
      <c r="D2902" s="465" t="s">
        <v>1663</v>
      </c>
      <c r="E2902" s="466"/>
      <c r="F2902" s="466"/>
      <c r="G2902" s="466" t="s">
        <v>1664</v>
      </c>
      <c r="H2902" s="466"/>
      <c r="I2902" s="467"/>
      <c r="J2902" s="288"/>
      <c r="K2902" s="280"/>
      <c r="L2902" s="280"/>
      <c r="M2902" s="74"/>
    </row>
    <row r="2903" spans="2:13">
      <c r="B2903" s="75" t="s">
        <v>1672</v>
      </c>
      <c r="C2903" s="95" t="s">
        <v>1499</v>
      </c>
      <c r="D2903" s="72" t="s">
        <v>1665</v>
      </c>
      <c r="E2903" s="280" t="s">
        <v>1724</v>
      </c>
      <c r="F2903" s="280"/>
      <c r="G2903" s="73" t="s">
        <v>1665</v>
      </c>
      <c r="H2903" s="280" t="s">
        <v>658</v>
      </c>
      <c r="I2903" s="79"/>
      <c r="J2903" s="289"/>
      <c r="K2903" s="280"/>
      <c r="L2903" s="280"/>
      <c r="M2903" s="74"/>
    </row>
    <row r="2904" spans="2:13">
      <c r="B2904" s="75" t="s">
        <v>1661</v>
      </c>
      <c r="C2904" s="95">
        <v>454.02</v>
      </c>
      <c r="D2904" s="80" t="s">
        <v>1666</v>
      </c>
      <c r="E2904" s="99">
        <v>0</v>
      </c>
      <c r="F2904" s="77"/>
      <c r="G2904" s="81" t="s">
        <v>1666</v>
      </c>
      <c r="H2904" s="99">
        <v>30</v>
      </c>
      <c r="I2904" s="78"/>
      <c r="J2904" s="224"/>
      <c r="K2904" s="280"/>
      <c r="L2904" s="280"/>
      <c r="M2904" s="74"/>
    </row>
    <row r="2905" spans="2:13">
      <c r="B2905" s="75" t="s">
        <v>1662</v>
      </c>
      <c r="C2905" s="95">
        <v>345.07</v>
      </c>
      <c r="D2905" s="462" t="s">
        <v>1670</v>
      </c>
      <c r="E2905" s="463"/>
      <c r="F2905" s="463"/>
      <c r="G2905" s="463"/>
      <c r="H2905" s="463"/>
      <c r="I2905" s="464"/>
      <c r="J2905" s="224"/>
      <c r="K2905" s="280"/>
      <c r="L2905" s="280"/>
      <c r="M2905" s="74"/>
    </row>
    <row r="2906" spans="2:13">
      <c r="B2906" s="75" t="s">
        <v>1730</v>
      </c>
      <c r="C2906" s="95">
        <v>321.74</v>
      </c>
      <c r="D2906" s="465" t="s">
        <v>1663</v>
      </c>
      <c r="E2906" s="466"/>
      <c r="F2906" s="466"/>
      <c r="G2906" s="466" t="s">
        <v>1664</v>
      </c>
      <c r="H2906" s="466"/>
      <c r="I2906" s="467"/>
      <c r="J2906" s="224"/>
      <c r="K2906" s="280"/>
      <c r="L2906" s="280"/>
      <c r="M2906" s="74"/>
    </row>
    <row r="2907" spans="2:13">
      <c r="B2907" s="75" t="s">
        <v>1715</v>
      </c>
      <c r="C2907" s="95">
        <v>0.77</v>
      </c>
      <c r="D2907" s="72" t="s">
        <v>1665</v>
      </c>
      <c r="E2907" s="280" t="s">
        <v>1309</v>
      </c>
      <c r="F2907" s="280"/>
      <c r="G2907" s="73" t="s">
        <v>1665</v>
      </c>
      <c r="H2907" s="280" t="s">
        <v>1187</v>
      </c>
      <c r="I2907" s="79"/>
      <c r="J2907" s="224"/>
      <c r="K2907" s="280"/>
      <c r="L2907" s="280"/>
      <c r="M2907" s="74"/>
    </row>
    <row r="2908" spans="2:13">
      <c r="B2908" s="75" t="s">
        <v>1716</v>
      </c>
      <c r="C2908" s="149">
        <v>1.4</v>
      </c>
      <c r="D2908" s="72" t="s">
        <v>1666</v>
      </c>
      <c r="E2908" s="99">
        <v>95</v>
      </c>
      <c r="F2908" s="77"/>
      <c r="G2908" s="81" t="s">
        <v>1666</v>
      </c>
      <c r="H2908" s="100">
        <v>80</v>
      </c>
      <c r="I2908" s="79"/>
      <c r="J2908" s="224"/>
      <c r="K2908" s="280"/>
      <c r="L2908" s="280"/>
      <c r="M2908" s="74"/>
    </row>
    <row r="2909" spans="2:13">
      <c r="B2909" s="468" t="s">
        <v>1673</v>
      </c>
      <c r="C2909" s="463"/>
      <c r="D2909" s="464"/>
      <c r="E2909" s="462" t="s">
        <v>1674</v>
      </c>
      <c r="F2909" s="463"/>
      <c r="G2909" s="464"/>
      <c r="H2909" s="462" t="s">
        <v>1675</v>
      </c>
      <c r="I2909" s="463"/>
      <c r="J2909" s="464"/>
      <c r="K2909" s="462" t="s">
        <v>1703</v>
      </c>
      <c r="L2909" s="463"/>
      <c r="M2909" s="469"/>
    </row>
    <row r="2910" spans="2:13">
      <c r="B2910" s="82" t="s">
        <v>1676</v>
      </c>
      <c r="C2910" s="282" t="s">
        <v>1677</v>
      </c>
      <c r="D2910" s="283" t="s">
        <v>1678</v>
      </c>
      <c r="E2910" s="281" t="s">
        <v>1676</v>
      </c>
      <c r="F2910" s="282" t="s">
        <v>1677</v>
      </c>
      <c r="G2910" s="283" t="s">
        <v>1678</v>
      </c>
      <c r="H2910" s="281" t="s">
        <v>1696</v>
      </c>
      <c r="I2910" s="282" t="s">
        <v>1733</v>
      </c>
      <c r="J2910" s="283" t="s">
        <v>1734</v>
      </c>
      <c r="K2910" s="281" t="s">
        <v>1704</v>
      </c>
      <c r="L2910" s="282"/>
      <c r="M2910" s="86" t="s">
        <v>1705</v>
      </c>
    </row>
    <row r="2911" spans="2:13">
      <c r="B2911" s="70" t="s">
        <v>1680</v>
      </c>
      <c r="C2911" s="95" t="s">
        <v>1146</v>
      </c>
      <c r="D2911" s="101">
        <v>102</v>
      </c>
      <c r="E2911" s="279" t="s">
        <v>1680</v>
      </c>
      <c r="F2911" s="95" t="s">
        <v>1282</v>
      </c>
      <c r="G2911" s="101">
        <v>60</v>
      </c>
      <c r="H2911" s="279" t="s">
        <v>1697</v>
      </c>
      <c r="I2911" s="95">
        <v>75</v>
      </c>
      <c r="J2911" s="101">
        <v>0</v>
      </c>
      <c r="K2911" s="279" t="s">
        <v>1706</v>
      </c>
      <c r="L2911" s="280"/>
      <c r="M2911" s="116">
        <v>25</v>
      </c>
    </row>
    <row r="2912" spans="2:13">
      <c r="B2912" s="70" t="s">
        <v>1681</v>
      </c>
      <c r="C2912" s="95" t="s">
        <v>1724</v>
      </c>
      <c r="D2912" s="101">
        <v>0</v>
      </c>
      <c r="E2912" s="279" t="s">
        <v>1681</v>
      </c>
      <c r="F2912" s="95" t="s">
        <v>1724</v>
      </c>
      <c r="G2912" s="101">
        <v>0</v>
      </c>
      <c r="H2912" s="279" t="s">
        <v>1698</v>
      </c>
      <c r="I2912" s="95">
        <v>100</v>
      </c>
      <c r="J2912" s="101">
        <v>10</v>
      </c>
      <c r="K2912" s="279" t="s">
        <v>1737</v>
      </c>
      <c r="L2912" s="280"/>
      <c r="M2912" s="116">
        <v>0</v>
      </c>
    </row>
    <row r="2913" spans="2:13">
      <c r="B2913" s="70" t="s">
        <v>1682</v>
      </c>
      <c r="C2913" s="95" t="s">
        <v>1724</v>
      </c>
      <c r="D2913" s="101">
        <v>0</v>
      </c>
      <c r="E2913" s="279" t="s">
        <v>1682</v>
      </c>
      <c r="F2913" s="95" t="s">
        <v>1724</v>
      </c>
      <c r="G2913" s="101">
        <v>0</v>
      </c>
      <c r="H2913" s="279" t="s">
        <v>1699</v>
      </c>
      <c r="I2913" s="95">
        <v>0</v>
      </c>
      <c r="J2913" s="101">
        <v>50</v>
      </c>
      <c r="K2913" s="76" t="s">
        <v>1708</v>
      </c>
      <c r="L2913" s="77"/>
      <c r="M2913" s="110">
        <v>0</v>
      </c>
    </row>
    <row r="2914" spans="2:13">
      <c r="B2914" s="70" t="s">
        <v>1683</v>
      </c>
      <c r="C2914" s="95" t="s">
        <v>1725</v>
      </c>
      <c r="D2914" s="101" t="s">
        <v>1725</v>
      </c>
      <c r="E2914" s="279" t="s">
        <v>1683</v>
      </c>
      <c r="F2914" s="95" t="s">
        <v>1725</v>
      </c>
      <c r="G2914" s="101" t="s">
        <v>1725</v>
      </c>
      <c r="H2914" s="279" t="s">
        <v>1700</v>
      </c>
      <c r="I2914" s="95">
        <v>0</v>
      </c>
      <c r="J2914" s="101">
        <v>10</v>
      </c>
      <c r="K2914" s="462" t="s">
        <v>1709</v>
      </c>
      <c r="L2914" s="463"/>
      <c r="M2914" s="469"/>
    </row>
    <row r="2915" spans="2:13">
      <c r="B2915" s="70" t="s">
        <v>1684</v>
      </c>
      <c r="C2915" s="95" t="s">
        <v>1724</v>
      </c>
      <c r="D2915" s="101">
        <v>0</v>
      </c>
      <c r="E2915" s="279" t="s">
        <v>1684</v>
      </c>
      <c r="F2915" s="95" t="s">
        <v>1724</v>
      </c>
      <c r="G2915" s="101">
        <v>0</v>
      </c>
      <c r="H2915" s="280" t="s">
        <v>1726</v>
      </c>
      <c r="I2915" s="95">
        <v>0</v>
      </c>
      <c r="J2915" s="101">
        <v>0</v>
      </c>
      <c r="K2915" s="470" t="s">
        <v>1710</v>
      </c>
      <c r="L2915" s="471"/>
      <c r="M2915" s="116">
        <v>0</v>
      </c>
    </row>
    <row r="2916" spans="2:13">
      <c r="B2916" s="70" t="s">
        <v>1685</v>
      </c>
      <c r="C2916" s="95" t="s">
        <v>1724</v>
      </c>
      <c r="D2916" s="101">
        <v>0</v>
      </c>
      <c r="E2916" s="279" t="s">
        <v>1685</v>
      </c>
      <c r="F2916" s="95" t="s">
        <v>684</v>
      </c>
      <c r="G2916" s="101">
        <v>84</v>
      </c>
      <c r="H2916" s="279" t="s">
        <v>1701</v>
      </c>
      <c r="I2916" s="95">
        <v>100</v>
      </c>
      <c r="J2916" s="101">
        <v>10</v>
      </c>
      <c r="K2916" s="470" t="s">
        <v>1711</v>
      </c>
      <c r="L2916" s="471"/>
      <c r="M2916" s="116">
        <v>0</v>
      </c>
    </row>
    <row r="2917" spans="2:13">
      <c r="B2917" s="70" t="s">
        <v>1686</v>
      </c>
      <c r="C2917" s="95" t="s">
        <v>1724</v>
      </c>
      <c r="D2917" s="101">
        <v>0</v>
      </c>
      <c r="E2917" s="279" t="s">
        <v>1686</v>
      </c>
      <c r="F2917" s="95" t="s">
        <v>1724</v>
      </c>
      <c r="G2917" s="101">
        <v>0</v>
      </c>
      <c r="H2917" s="279" t="s">
        <v>1687</v>
      </c>
      <c r="I2917" s="95">
        <v>85</v>
      </c>
      <c r="J2917" s="101">
        <v>0</v>
      </c>
      <c r="K2917" s="470" t="s">
        <v>1712</v>
      </c>
      <c r="L2917" s="471"/>
      <c r="M2917" s="116">
        <v>0</v>
      </c>
    </row>
    <row r="2918" spans="2:13">
      <c r="B2918" s="70" t="s">
        <v>1687</v>
      </c>
      <c r="C2918" s="95" t="s">
        <v>1724</v>
      </c>
      <c r="D2918" s="101">
        <v>0</v>
      </c>
      <c r="E2918" s="279" t="s">
        <v>1687</v>
      </c>
      <c r="F2918" s="95" t="s">
        <v>1724</v>
      </c>
      <c r="G2918" s="101">
        <v>0</v>
      </c>
      <c r="H2918" s="279" t="s">
        <v>1702</v>
      </c>
      <c r="I2918" s="109">
        <v>0</v>
      </c>
      <c r="J2918" s="115">
        <v>0</v>
      </c>
      <c r="K2918" s="96"/>
      <c r="L2918" s="109"/>
      <c r="M2918" s="110"/>
    </row>
    <row r="2919" spans="2:13">
      <c r="B2919" s="70" t="s">
        <v>1688</v>
      </c>
      <c r="C2919" s="95" t="s">
        <v>1724</v>
      </c>
      <c r="D2919" s="101">
        <v>0</v>
      </c>
      <c r="E2919" s="279" t="s">
        <v>1688</v>
      </c>
      <c r="F2919" s="95" t="s">
        <v>1724</v>
      </c>
      <c r="G2919" s="101">
        <v>0</v>
      </c>
      <c r="H2919" s="472" t="s">
        <v>1714</v>
      </c>
      <c r="I2919" s="473"/>
      <c r="J2919" s="90" t="s">
        <v>1713</v>
      </c>
      <c r="K2919" s="106">
        <v>10</v>
      </c>
      <c r="L2919" s="91" t="s">
        <v>1707</v>
      </c>
      <c r="M2919" s="107">
        <v>195</v>
      </c>
    </row>
    <row r="2920" spans="2:13">
      <c r="B2920" s="70" t="s">
        <v>1689</v>
      </c>
      <c r="C2920" s="95" t="s">
        <v>1724</v>
      </c>
      <c r="D2920" s="101">
        <v>0</v>
      </c>
      <c r="E2920" s="279" t="s">
        <v>1689</v>
      </c>
      <c r="F2920" s="95" t="s">
        <v>1724</v>
      </c>
      <c r="G2920" s="101">
        <v>0</v>
      </c>
      <c r="H2920" s="280"/>
      <c r="I2920" s="280"/>
      <c r="J2920" s="280"/>
      <c r="K2920" s="280"/>
      <c r="L2920" s="280"/>
      <c r="M2920" s="74"/>
    </row>
    <row r="2921" spans="2:13">
      <c r="B2921" s="70" t="s">
        <v>1690</v>
      </c>
      <c r="C2921" s="95" t="s">
        <v>1724</v>
      </c>
      <c r="D2921" s="101">
        <v>0</v>
      </c>
      <c r="E2921" s="279" t="s">
        <v>1690</v>
      </c>
      <c r="F2921" s="105" t="s">
        <v>808</v>
      </c>
      <c r="G2921" s="101">
        <v>50</v>
      </c>
      <c r="H2921" s="280"/>
      <c r="I2921" s="280"/>
      <c r="J2921" s="280"/>
      <c r="K2921" s="280"/>
      <c r="L2921" s="280"/>
      <c r="M2921" s="74"/>
    </row>
    <row r="2922" spans="2:13">
      <c r="B2922" s="70" t="s">
        <v>1691</v>
      </c>
      <c r="C2922" s="95" t="s">
        <v>1724</v>
      </c>
      <c r="D2922" s="101">
        <v>0</v>
      </c>
      <c r="E2922" s="279" t="s">
        <v>1691</v>
      </c>
      <c r="F2922" s="105" t="s">
        <v>1197</v>
      </c>
      <c r="G2922" s="101">
        <v>75</v>
      </c>
      <c r="H2922" s="280"/>
      <c r="I2922" s="280"/>
      <c r="J2922" s="280"/>
      <c r="K2922" s="280"/>
      <c r="L2922" s="280"/>
      <c r="M2922" s="74"/>
    </row>
    <row r="2923" spans="2:13">
      <c r="B2923" s="70" t="s">
        <v>1692</v>
      </c>
      <c r="C2923" s="95" t="s">
        <v>1724</v>
      </c>
      <c r="D2923" s="101">
        <v>0</v>
      </c>
      <c r="E2923" s="279" t="s">
        <v>1692</v>
      </c>
      <c r="F2923" s="95" t="s">
        <v>1724</v>
      </c>
      <c r="G2923" s="101">
        <v>0</v>
      </c>
      <c r="H2923" s="280"/>
      <c r="I2923" s="280"/>
      <c r="J2923" s="280"/>
      <c r="K2923" s="280"/>
      <c r="L2923" s="280"/>
      <c r="M2923" s="74"/>
    </row>
    <row r="2924" spans="2:13">
      <c r="B2924" s="70" t="s">
        <v>1693</v>
      </c>
      <c r="C2924" s="95" t="s">
        <v>1725</v>
      </c>
      <c r="D2924" s="101" t="s">
        <v>1725</v>
      </c>
      <c r="E2924" s="279" t="s">
        <v>1693</v>
      </c>
      <c r="F2924" s="95" t="s">
        <v>1725</v>
      </c>
      <c r="G2924" s="101" t="s">
        <v>1725</v>
      </c>
      <c r="H2924" s="95"/>
      <c r="I2924" s="280" t="s">
        <v>1805</v>
      </c>
      <c r="J2924" s="94"/>
      <c r="K2924" s="280"/>
      <c r="L2924" s="94" t="s">
        <v>1720</v>
      </c>
      <c r="M2924" s="74"/>
    </row>
    <row r="2925" spans="2:13">
      <c r="B2925" s="70" t="s">
        <v>1694</v>
      </c>
      <c r="C2925" s="95" t="s">
        <v>1724</v>
      </c>
      <c r="D2925" s="101">
        <v>0</v>
      </c>
      <c r="E2925" s="279" t="s">
        <v>1694</v>
      </c>
      <c r="F2925" s="95" t="s">
        <v>1724</v>
      </c>
      <c r="G2925" s="101">
        <v>0</v>
      </c>
      <c r="H2925" s="280"/>
      <c r="I2925" s="280"/>
      <c r="J2925" s="280"/>
      <c r="K2925" s="280"/>
      <c r="L2925" s="280"/>
      <c r="M2925" s="74"/>
    </row>
    <row r="2926" spans="2:13">
      <c r="B2926" s="70" t="s">
        <v>1679</v>
      </c>
      <c r="C2926" s="105" t="s">
        <v>1264</v>
      </c>
      <c r="D2926" s="101">
        <v>110</v>
      </c>
      <c r="E2926" s="279" t="s">
        <v>1679</v>
      </c>
      <c r="F2926" s="95" t="s">
        <v>763</v>
      </c>
      <c r="G2926" s="101">
        <v>80</v>
      </c>
      <c r="H2926" s="280"/>
      <c r="I2926" s="280"/>
      <c r="J2926" s="280"/>
      <c r="K2926" s="280"/>
      <c r="L2926" s="280"/>
      <c r="M2926" s="74"/>
    </row>
    <row r="2927" spans="2:13">
      <c r="B2927" s="70" t="s">
        <v>1695</v>
      </c>
      <c r="C2927" s="95" t="s">
        <v>1724</v>
      </c>
      <c r="D2927" s="101">
        <v>0</v>
      </c>
      <c r="E2927" s="279" t="s">
        <v>1695</v>
      </c>
      <c r="F2927" s="95" t="s">
        <v>1724</v>
      </c>
      <c r="G2927" s="101">
        <v>0</v>
      </c>
      <c r="H2927" s="280"/>
      <c r="I2927" s="280"/>
      <c r="J2927" s="280"/>
      <c r="K2927" s="280"/>
      <c r="L2927" s="280"/>
      <c r="M2927" s="74"/>
    </row>
    <row r="2928" spans="2:13" ht="15.75" thickBot="1">
      <c r="B2928" s="111" t="s">
        <v>1731</v>
      </c>
      <c r="C2928" s="102"/>
      <c r="D2928" s="117">
        <v>106</v>
      </c>
      <c r="E2928" s="112" t="s">
        <v>1732</v>
      </c>
      <c r="F2928" s="102"/>
      <c r="G2928" s="117">
        <v>70</v>
      </c>
      <c r="H2928" s="92"/>
      <c r="I2928" s="92"/>
      <c r="J2928" s="92"/>
      <c r="K2928" s="92"/>
      <c r="L2928" s="92"/>
      <c r="M2928" s="93"/>
    </row>
    <row r="2929" spans="2:13" ht="16.5" thickTop="1" thickBot="1">
      <c r="B2929" s="165"/>
      <c r="C2929" s="166"/>
      <c r="D2929" s="166"/>
      <c r="E2929" s="165"/>
      <c r="F2929" s="166"/>
      <c r="G2929" s="166"/>
      <c r="H2929" s="165"/>
      <c r="I2929" s="165"/>
      <c r="J2929" s="165"/>
      <c r="K2929" s="165"/>
      <c r="L2929" s="165"/>
      <c r="M2929" s="165"/>
    </row>
    <row r="2930" spans="2:13" ht="16.5" thickTop="1" thickBot="1">
      <c r="B2930" s="457" t="s">
        <v>1846</v>
      </c>
      <c r="C2930" s="458"/>
      <c r="D2930" s="459" t="s">
        <v>1660</v>
      </c>
      <c r="E2930" s="460"/>
      <c r="F2930" s="460"/>
      <c r="G2930" s="460"/>
      <c r="H2930" s="460"/>
      <c r="I2930" s="461"/>
      <c r="J2930" s="287"/>
      <c r="K2930" s="68"/>
      <c r="L2930" s="68"/>
      <c r="M2930" s="69"/>
    </row>
    <row r="2931" spans="2:13" ht="15.75" thickTop="1">
      <c r="B2931" s="75" t="s">
        <v>1669</v>
      </c>
      <c r="C2931" s="282">
        <v>11</v>
      </c>
      <c r="D2931" s="281" t="s">
        <v>1654</v>
      </c>
      <c r="E2931" s="282" t="s">
        <v>1655</v>
      </c>
      <c r="F2931" s="282" t="s">
        <v>1656</v>
      </c>
      <c r="G2931" s="282" t="s">
        <v>1658</v>
      </c>
      <c r="H2931" s="282" t="s">
        <v>1657</v>
      </c>
      <c r="I2931" s="283" t="s">
        <v>1659</v>
      </c>
      <c r="J2931" s="288"/>
      <c r="K2931" s="280"/>
      <c r="L2931" s="280"/>
      <c r="M2931" s="74"/>
    </row>
    <row r="2932" spans="2:13">
      <c r="B2932" s="75" t="s">
        <v>1762</v>
      </c>
      <c r="C2932" s="95" t="s">
        <v>1747</v>
      </c>
      <c r="D2932" s="96">
        <v>50</v>
      </c>
      <c r="E2932" s="97">
        <v>50</v>
      </c>
      <c r="F2932" s="97">
        <v>77</v>
      </c>
      <c r="G2932" s="97">
        <v>95</v>
      </c>
      <c r="H2932" s="97">
        <v>77</v>
      </c>
      <c r="I2932" s="98">
        <v>91</v>
      </c>
      <c r="J2932" s="288"/>
      <c r="K2932" s="280"/>
      <c r="L2932" s="280"/>
      <c r="M2932" s="74"/>
    </row>
    <row r="2933" spans="2:13">
      <c r="B2933" s="75" t="s">
        <v>1667</v>
      </c>
      <c r="C2933" s="95" t="s">
        <v>3</v>
      </c>
      <c r="D2933" s="462" t="s">
        <v>1671</v>
      </c>
      <c r="E2933" s="463"/>
      <c r="F2933" s="463"/>
      <c r="G2933" s="463"/>
      <c r="H2933" s="463"/>
      <c r="I2933" s="464"/>
      <c r="J2933" s="288"/>
      <c r="K2933" s="280"/>
      <c r="L2933" s="280"/>
      <c r="M2933" s="74"/>
    </row>
    <row r="2934" spans="2:13">
      <c r="B2934" s="75" t="s">
        <v>1668</v>
      </c>
      <c r="C2934" s="95" t="s">
        <v>7</v>
      </c>
      <c r="D2934" s="465" t="s">
        <v>1663</v>
      </c>
      <c r="E2934" s="466"/>
      <c r="F2934" s="466"/>
      <c r="G2934" s="466" t="s">
        <v>1664</v>
      </c>
      <c r="H2934" s="466"/>
      <c r="I2934" s="467"/>
      <c r="J2934" s="288"/>
      <c r="K2934" s="280"/>
      <c r="L2934" s="280"/>
      <c r="M2934" s="74"/>
    </row>
    <row r="2935" spans="2:13">
      <c r="B2935" s="75" t="s">
        <v>1672</v>
      </c>
      <c r="C2935" s="95" t="s">
        <v>1499</v>
      </c>
      <c r="D2935" s="72" t="s">
        <v>1665</v>
      </c>
      <c r="E2935" s="280" t="s">
        <v>1724</v>
      </c>
      <c r="F2935" s="280"/>
      <c r="G2935" s="73" t="s">
        <v>1665</v>
      </c>
      <c r="H2935" s="280" t="s">
        <v>658</v>
      </c>
      <c r="I2935" s="79"/>
      <c r="J2935" s="289"/>
      <c r="K2935" s="280"/>
      <c r="L2935" s="280"/>
      <c r="M2935" s="74"/>
    </row>
    <row r="2936" spans="2:13">
      <c r="B2936" s="75" t="s">
        <v>1661</v>
      </c>
      <c r="C2936" s="95">
        <v>454.02</v>
      </c>
      <c r="D2936" s="80" t="s">
        <v>1666</v>
      </c>
      <c r="E2936" s="99">
        <v>0</v>
      </c>
      <c r="F2936" s="77"/>
      <c r="G2936" s="81" t="s">
        <v>1666</v>
      </c>
      <c r="H2936" s="99">
        <v>30</v>
      </c>
      <c r="I2936" s="78"/>
      <c r="J2936" s="224"/>
      <c r="K2936" s="280"/>
      <c r="L2936" s="280"/>
      <c r="M2936" s="74"/>
    </row>
    <row r="2937" spans="2:13">
      <c r="B2937" s="75" t="s">
        <v>1662</v>
      </c>
      <c r="C2937" s="95">
        <v>345.07</v>
      </c>
      <c r="D2937" s="462" t="s">
        <v>1670</v>
      </c>
      <c r="E2937" s="463"/>
      <c r="F2937" s="463"/>
      <c r="G2937" s="463"/>
      <c r="H2937" s="463"/>
      <c r="I2937" s="464"/>
      <c r="J2937" s="224"/>
      <c r="K2937" s="280"/>
      <c r="L2937" s="280"/>
      <c r="M2937" s="74"/>
    </row>
    <row r="2938" spans="2:13">
      <c r="B2938" s="75" t="s">
        <v>1730</v>
      </c>
      <c r="C2938" s="149">
        <v>290.5</v>
      </c>
      <c r="D2938" s="465" t="s">
        <v>1663</v>
      </c>
      <c r="E2938" s="466"/>
      <c r="F2938" s="466"/>
      <c r="G2938" s="466" t="s">
        <v>1664</v>
      </c>
      <c r="H2938" s="466"/>
      <c r="I2938" s="467"/>
      <c r="J2938" s="224"/>
      <c r="K2938" s="280"/>
      <c r="L2938" s="280"/>
      <c r="M2938" s="74"/>
    </row>
    <row r="2939" spans="2:13">
      <c r="B2939" s="75" t="s">
        <v>1715</v>
      </c>
      <c r="C2939" s="95">
        <v>0.77</v>
      </c>
      <c r="D2939" s="72" t="s">
        <v>1665</v>
      </c>
      <c r="E2939" s="280" t="s">
        <v>1309</v>
      </c>
      <c r="F2939" s="280"/>
      <c r="G2939" s="73" t="s">
        <v>1665</v>
      </c>
      <c r="H2939" s="280" t="s">
        <v>1187</v>
      </c>
      <c r="I2939" s="79"/>
      <c r="J2939" s="224"/>
      <c r="K2939" s="280"/>
      <c r="L2939" s="280"/>
      <c r="M2939" s="74"/>
    </row>
    <row r="2940" spans="2:13">
      <c r="B2940" s="75" t="s">
        <v>1716</v>
      </c>
      <c r="C2940" s="149">
        <v>1.4</v>
      </c>
      <c r="D2940" s="72" t="s">
        <v>1666</v>
      </c>
      <c r="E2940" s="99">
        <v>95</v>
      </c>
      <c r="F2940" s="77"/>
      <c r="G2940" s="81" t="s">
        <v>1666</v>
      </c>
      <c r="H2940" s="100">
        <v>80</v>
      </c>
      <c r="I2940" s="79"/>
      <c r="J2940" s="224"/>
      <c r="K2940" s="280"/>
      <c r="L2940" s="280"/>
      <c r="M2940" s="74"/>
    </row>
    <row r="2941" spans="2:13">
      <c r="B2941" s="468" t="s">
        <v>1673</v>
      </c>
      <c r="C2941" s="463"/>
      <c r="D2941" s="464"/>
      <c r="E2941" s="462" t="s">
        <v>1674</v>
      </c>
      <c r="F2941" s="463"/>
      <c r="G2941" s="464"/>
      <c r="H2941" s="462" t="s">
        <v>1675</v>
      </c>
      <c r="I2941" s="463"/>
      <c r="J2941" s="464"/>
      <c r="K2941" s="462" t="s">
        <v>1703</v>
      </c>
      <c r="L2941" s="463"/>
      <c r="M2941" s="469"/>
    </row>
    <row r="2942" spans="2:13">
      <c r="B2942" s="82" t="s">
        <v>1676</v>
      </c>
      <c r="C2942" s="282" t="s">
        <v>1677</v>
      </c>
      <c r="D2942" s="283" t="s">
        <v>1678</v>
      </c>
      <c r="E2942" s="281" t="s">
        <v>1676</v>
      </c>
      <c r="F2942" s="282" t="s">
        <v>1677</v>
      </c>
      <c r="G2942" s="283" t="s">
        <v>1678</v>
      </c>
      <c r="H2942" s="281" t="s">
        <v>1696</v>
      </c>
      <c r="I2942" s="282" t="s">
        <v>1733</v>
      </c>
      <c r="J2942" s="283" t="s">
        <v>1734</v>
      </c>
      <c r="K2942" s="281" t="s">
        <v>1704</v>
      </c>
      <c r="L2942" s="282"/>
      <c r="M2942" s="86" t="s">
        <v>1705</v>
      </c>
    </row>
    <row r="2943" spans="2:13">
      <c r="B2943" s="70" t="s">
        <v>1680</v>
      </c>
      <c r="C2943" s="95" t="s">
        <v>1146</v>
      </c>
      <c r="D2943" s="101">
        <v>102</v>
      </c>
      <c r="E2943" s="279" t="s">
        <v>1680</v>
      </c>
      <c r="F2943" s="95" t="s">
        <v>1282</v>
      </c>
      <c r="G2943" s="101">
        <v>60</v>
      </c>
      <c r="H2943" s="279" t="s">
        <v>1697</v>
      </c>
      <c r="I2943" s="95">
        <v>75</v>
      </c>
      <c r="J2943" s="101">
        <v>0</v>
      </c>
      <c r="K2943" s="279" t="s">
        <v>1706</v>
      </c>
      <c r="L2943" s="280"/>
      <c r="M2943" s="116">
        <v>25</v>
      </c>
    </row>
    <row r="2944" spans="2:13">
      <c r="B2944" s="70" t="s">
        <v>1681</v>
      </c>
      <c r="C2944" s="95" t="s">
        <v>1724</v>
      </c>
      <c r="D2944" s="101">
        <v>0</v>
      </c>
      <c r="E2944" s="279" t="s">
        <v>1681</v>
      </c>
      <c r="F2944" s="95" t="s">
        <v>1079</v>
      </c>
      <c r="G2944" s="101">
        <v>126</v>
      </c>
      <c r="H2944" s="279" t="s">
        <v>1698</v>
      </c>
      <c r="I2944" s="95">
        <v>100</v>
      </c>
      <c r="J2944" s="101">
        <v>10</v>
      </c>
      <c r="K2944" s="279" t="s">
        <v>1737</v>
      </c>
      <c r="L2944" s="280"/>
      <c r="M2944" s="116">
        <v>0</v>
      </c>
    </row>
    <row r="2945" spans="2:13">
      <c r="B2945" s="70" t="s">
        <v>1682</v>
      </c>
      <c r="C2945" s="95" t="s">
        <v>1724</v>
      </c>
      <c r="D2945" s="101">
        <v>0</v>
      </c>
      <c r="E2945" s="279" t="s">
        <v>1682</v>
      </c>
      <c r="F2945" s="95" t="s">
        <v>1724</v>
      </c>
      <c r="G2945" s="101">
        <v>0</v>
      </c>
      <c r="H2945" s="279" t="s">
        <v>1699</v>
      </c>
      <c r="I2945" s="95">
        <v>0</v>
      </c>
      <c r="J2945" s="101">
        <v>50</v>
      </c>
      <c r="K2945" s="76" t="s">
        <v>1708</v>
      </c>
      <c r="L2945" s="77"/>
      <c r="M2945" s="110">
        <v>0</v>
      </c>
    </row>
    <row r="2946" spans="2:13">
      <c r="B2946" s="70" t="s">
        <v>1683</v>
      </c>
      <c r="C2946" s="95" t="s">
        <v>1725</v>
      </c>
      <c r="D2946" s="101" t="s">
        <v>1725</v>
      </c>
      <c r="E2946" s="279" t="s">
        <v>1683</v>
      </c>
      <c r="F2946" s="95" t="s">
        <v>1725</v>
      </c>
      <c r="G2946" s="101" t="s">
        <v>1725</v>
      </c>
      <c r="H2946" s="279" t="s">
        <v>1700</v>
      </c>
      <c r="I2946" s="95">
        <v>0</v>
      </c>
      <c r="J2946" s="101">
        <v>0</v>
      </c>
      <c r="K2946" s="462" t="s">
        <v>1709</v>
      </c>
      <c r="L2946" s="463"/>
      <c r="M2946" s="469"/>
    </row>
    <row r="2947" spans="2:13">
      <c r="B2947" s="70" t="s">
        <v>1684</v>
      </c>
      <c r="C2947" s="95" t="s">
        <v>1724</v>
      </c>
      <c r="D2947" s="101">
        <v>0</v>
      </c>
      <c r="E2947" s="279" t="s">
        <v>1684</v>
      </c>
      <c r="F2947" s="95" t="s">
        <v>1724</v>
      </c>
      <c r="G2947" s="101">
        <v>0</v>
      </c>
      <c r="H2947" s="280" t="s">
        <v>1726</v>
      </c>
      <c r="I2947" s="95">
        <v>0</v>
      </c>
      <c r="J2947" s="101">
        <v>0</v>
      </c>
      <c r="K2947" s="470" t="s">
        <v>1710</v>
      </c>
      <c r="L2947" s="471"/>
      <c r="M2947" s="116">
        <v>0</v>
      </c>
    </row>
    <row r="2948" spans="2:13">
      <c r="B2948" s="70" t="s">
        <v>1685</v>
      </c>
      <c r="C2948" s="95" t="s">
        <v>1724</v>
      </c>
      <c r="D2948" s="101">
        <v>0</v>
      </c>
      <c r="E2948" s="279" t="s">
        <v>1685</v>
      </c>
      <c r="F2948" s="95" t="s">
        <v>1724</v>
      </c>
      <c r="G2948" s="101">
        <v>0</v>
      </c>
      <c r="H2948" s="279" t="s">
        <v>1701</v>
      </c>
      <c r="I2948" s="95">
        <v>100</v>
      </c>
      <c r="J2948" s="101">
        <v>10</v>
      </c>
      <c r="K2948" s="470" t="s">
        <v>1711</v>
      </c>
      <c r="L2948" s="471"/>
      <c r="M2948" s="116">
        <v>0</v>
      </c>
    </row>
    <row r="2949" spans="2:13">
      <c r="B2949" s="70" t="s">
        <v>1686</v>
      </c>
      <c r="C2949" s="95" t="s">
        <v>1724</v>
      </c>
      <c r="D2949" s="101">
        <v>0</v>
      </c>
      <c r="E2949" s="279" t="s">
        <v>1686</v>
      </c>
      <c r="F2949" s="95" t="s">
        <v>1724</v>
      </c>
      <c r="G2949" s="101">
        <v>0</v>
      </c>
      <c r="H2949" s="279" t="s">
        <v>1687</v>
      </c>
      <c r="I2949" s="95">
        <v>85</v>
      </c>
      <c r="J2949" s="101">
        <v>0</v>
      </c>
      <c r="K2949" s="470" t="s">
        <v>1712</v>
      </c>
      <c r="L2949" s="471"/>
      <c r="M2949" s="116">
        <v>0</v>
      </c>
    </row>
    <row r="2950" spans="2:13">
      <c r="B2950" s="70" t="s">
        <v>1687</v>
      </c>
      <c r="C2950" s="95" t="s">
        <v>1724</v>
      </c>
      <c r="D2950" s="101">
        <v>0</v>
      </c>
      <c r="E2950" s="279" t="s">
        <v>1687</v>
      </c>
      <c r="F2950" s="95" t="s">
        <v>1724</v>
      </c>
      <c r="G2950" s="101">
        <v>0</v>
      </c>
      <c r="H2950" s="279" t="s">
        <v>1702</v>
      </c>
      <c r="I2950" s="109">
        <v>0</v>
      </c>
      <c r="J2950" s="115">
        <v>0</v>
      </c>
      <c r="K2950" s="96"/>
      <c r="L2950" s="109"/>
      <c r="M2950" s="110"/>
    </row>
    <row r="2951" spans="2:13">
      <c r="B2951" s="70" t="s">
        <v>1688</v>
      </c>
      <c r="C2951" s="95" t="s">
        <v>1724</v>
      </c>
      <c r="D2951" s="101">
        <v>0</v>
      </c>
      <c r="E2951" s="279" t="s">
        <v>1688</v>
      </c>
      <c r="F2951" s="95" t="s">
        <v>1724</v>
      </c>
      <c r="G2951" s="101">
        <v>0</v>
      </c>
      <c r="H2951" s="472" t="s">
        <v>1714</v>
      </c>
      <c r="I2951" s="473"/>
      <c r="J2951" s="90" t="s">
        <v>1713</v>
      </c>
      <c r="K2951" s="106">
        <v>-10</v>
      </c>
      <c r="L2951" s="91" t="s">
        <v>1707</v>
      </c>
      <c r="M2951" s="107">
        <v>195</v>
      </c>
    </row>
    <row r="2952" spans="2:13">
      <c r="B2952" s="70" t="s">
        <v>1689</v>
      </c>
      <c r="C2952" s="95" t="s">
        <v>1724</v>
      </c>
      <c r="D2952" s="101">
        <v>0</v>
      </c>
      <c r="E2952" s="279" t="s">
        <v>1689</v>
      </c>
      <c r="F2952" s="95" t="s">
        <v>1724</v>
      </c>
      <c r="G2952" s="101">
        <v>0</v>
      </c>
      <c r="H2952" s="280"/>
      <c r="I2952" s="280"/>
      <c r="J2952" s="280"/>
      <c r="K2952" s="280"/>
      <c r="L2952" s="280"/>
      <c r="M2952" s="74"/>
    </row>
    <row r="2953" spans="2:13">
      <c r="B2953" s="70" t="s">
        <v>1690</v>
      </c>
      <c r="C2953" s="95" t="s">
        <v>1724</v>
      </c>
      <c r="D2953" s="101">
        <v>0</v>
      </c>
      <c r="E2953" s="279" t="s">
        <v>1690</v>
      </c>
      <c r="F2953" s="105" t="s">
        <v>808</v>
      </c>
      <c r="G2953" s="101">
        <v>50</v>
      </c>
      <c r="H2953" s="280"/>
      <c r="I2953" s="280"/>
      <c r="J2953" s="280"/>
      <c r="K2953" s="280"/>
      <c r="L2953" s="280"/>
      <c r="M2953" s="74"/>
    </row>
    <row r="2954" spans="2:13">
      <c r="B2954" s="70" t="s">
        <v>1691</v>
      </c>
      <c r="C2954" s="95" t="s">
        <v>1724</v>
      </c>
      <c r="D2954" s="101">
        <v>0</v>
      </c>
      <c r="E2954" s="279" t="s">
        <v>1691</v>
      </c>
      <c r="F2954" s="105" t="s">
        <v>1197</v>
      </c>
      <c r="G2954" s="101">
        <v>75</v>
      </c>
      <c r="H2954" s="280"/>
      <c r="I2954" s="280"/>
      <c r="J2954" s="280"/>
      <c r="K2954" s="280"/>
      <c r="L2954" s="280"/>
      <c r="M2954" s="74"/>
    </row>
    <row r="2955" spans="2:13">
      <c r="B2955" s="70" t="s">
        <v>1692</v>
      </c>
      <c r="C2955" s="95" t="s">
        <v>1724</v>
      </c>
      <c r="D2955" s="101">
        <v>0</v>
      </c>
      <c r="E2955" s="279" t="s">
        <v>1692</v>
      </c>
      <c r="F2955" s="95" t="s">
        <v>1724</v>
      </c>
      <c r="G2955" s="101">
        <v>0</v>
      </c>
      <c r="H2955" s="280"/>
      <c r="I2955" s="280"/>
      <c r="J2955" s="280"/>
      <c r="K2955" s="280"/>
      <c r="L2955" s="280"/>
      <c r="M2955" s="74"/>
    </row>
    <row r="2956" spans="2:13">
      <c r="B2956" s="70" t="s">
        <v>1693</v>
      </c>
      <c r="C2956" s="95" t="s">
        <v>1725</v>
      </c>
      <c r="D2956" s="101" t="s">
        <v>1725</v>
      </c>
      <c r="E2956" s="279" t="s">
        <v>1693</v>
      </c>
      <c r="F2956" s="95" t="s">
        <v>1725</v>
      </c>
      <c r="G2956" s="101" t="s">
        <v>1725</v>
      </c>
      <c r="H2956" s="95"/>
      <c r="I2956" s="280" t="s">
        <v>1805</v>
      </c>
      <c r="J2956" s="94"/>
      <c r="K2956" s="280"/>
      <c r="L2956" s="94" t="s">
        <v>1720</v>
      </c>
      <c r="M2956" s="74"/>
    </row>
    <row r="2957" spans="2:13">
      <c r="B2957" s="70" t="s">
        <v>1694</v>
      </c>
      <c r="C2957" s="95" t="s">
        <v>1724</v>
      </c>
      <c r="D2957" s="101">
        <v>0</v>
      </c>
      <c r="E2957" s="279" t="s">
        <v>1694</v>
      </c>
      <c r="F2957" s="95" t="s">
        <v>1724</v>
      </c>
      <c r="G2957" s="101">
        <v>0</v>
      </c>
      <c r="H2957" s="280"/>
      <c r="I2957" s="280"/>
      <c r="J2957" s="280"/>
      <c r="K2957" s="280"/>
      <c r="L2957" s="280"/>
      <c r="M2957" s="74"/>
    </row>
    <row r="2958" spans="2:13">
      <c r="B2958" s="70" t="s">
        <v>1679</v>
      </c>
      <c r="C2958" s="105" t="s">
        <v>1264</v>
      </c>
      <c r="D2958" s="101">
        <v>110</v>
      </c>
      <c r="E2958" s="279" t="s">
        <v>1679</v>
      </c>
      <c r="F2958" s="95" t="s">
        <v>763</v>
      </c>
      <c r="G2958" s="101">
        <v>80</v>
      </c>
      <c r="H2958" s="280"/>
      <c r="I2958" s="280"/>
      <c r="J2958" s="280"/>
      <c r="K2958" s="280"/>
      <c r="L2958" s="280"/>
      <c r="M2958" s="74"/>
    </row>
    <row r="2959" spans="2:13">
      <c r="B2959" s="70" t="s">
        <v>1695</v>
      </c>
      <c r="C2959" s="95" t="s">
        <v>1724</v>
      </c>
      <c r="D2959" s="101">
        <v>0</v>
      </c>
      <c r="E2959" s="279" t="s">
        <v>1695</v>
      </c>
      <c r="F2959" s="95" t="s">
        <v>1724</v>
      </c>
      <c r="G2959" s="101">
        <v>0</v>
      </c>
      <c r="H2959" s="280"/>
      <c r="I2959" s="280"/>
      <c r="J2959" s="280"/>
      <c r="K2959" s="280"/>
      <c r="L2959" s="280"/>
      <c r="M2959" s="74"/>
    </row>
    <row r="2960" spans="2:13" ht="15.75" thickBot="1">
      <c r="B2960" s="111" t="s">
        <v>1731</v>
      </c>
      <c r="C2960" s="102"/>
      <c r="D2960" s="117">
        <v>106</v>
      </c>
      <c r="E2960" s="112" t="s">
        <v>1732</v>
      </c>
      <c r="F2960" s="102"/>
      <c r="G2960" s="117">
        <v>78</v>
      </c>
      <c r="H2960" s="92"/>
      <c r="I2960" s="92"/>
      <c r="J2960" s="92"/>
      <c r="K2960" s="92"/>
      <c r="L2960" s="92"/>
      <c r="M2960" s="93"/>
    </row>
    <row r="2961" spans="2:13" ht="16.5" thickTop="1" thickBot="1">
      <c r="B2961" s="165"/>
      <c r="C2961" s="166"/>
      <c r="D2961" s="166"/>
      <c r="E2961" s="165"/>
      <c r="F2961" s="166"/>
      <c r="G2961" s="166"/>
      <c r="H2961" s="165"/>
      <c r="I2961" s="165"/>
      <c r="J2961" s="165"/>
      <c r="K2961" s="165"/>
      <c r="L2961" s="165"/>
      <c r="M2961" s="165"/>
    </row>
    <row r="2962" spans="2:13" ht="16.5" thickTop="1" thickBot="1">
      <c r="B2962" s="457" t="s">
        <v>1847</v>
      </c>
      <c r="C2962" s="458"/>
      <c r="D2962" s="459" t="s">
        <v>1660</v>
      </c>
      <c r="E2962" s="460"/>
      <c r="F2962" s="460"/>
      <c r="G2962" s="460"/>
      <c r="H2962" s="460"/>
      <c r="I2962" s="461"/>
      <c r="J2962" s="287"/>
      <c r="K2962" s="68"/>
      <c r="L2962" s="68"/>
      <c r="M2962" s="69"/>
    </row>
    <row r="2963" spans="2:13" ht="15.75" thickTop="1">
      <c r="B2963" s="75" t="s">
        <v>1669</v>
      </c>
      <c r="C2963" s="282">
        <v>11</v>
      </c>
      <c r="D2963" s="281" t="s">
        <v>1654</v>
      </c>
      <c r="E2963" s="282" t="s">
        <v>1655</v>
      </c>
      <c r="F2963" s="282" t="s">
        <v>1656</v>
      </c>
      <c r="G2963" s="282" t="s">
        <v>1658</v>
      </c>
      <c r="H2963" s="282" t="s">
        <v>1657</v>
      </c>
      <c r="I2963" s="283" t="s">
        <v>1659</v>
      </c>
      <c r="J2963" s="288"/>
      <c r="K2963" s="280"/>
      <c r="L2963" s="280"/>
      <c r="M2963" s="74"/>
    </row>
    <row r="2964" spans="2:13">
      <c r="B2964" s="75" t="s">
        <v>1762</v>
      </c>
      <c r="C2964" s="95" t="s">
        <v>1747</v>
      </c>
      <c r="D2964" s="96">
        <v>50</v>
      </c>
      <c r="E2964" s="97">
        <v>50</v>
      </c>
      <c r="F2964" s="97">
        <v>77</v>
      </c>
      <c r="G2964" s="97">
        <v>95</v>
      </c>
      <c r="H2964" s="97">
        <v>77</v>
      </c>
      <c r="I2964" s="98">
        <v>91</v>
      </c>
      <c r="J2964" s="288"/>
      <c r="K2964" s="280"/>
      <c r="L2964" s="280"/>
      <c r="M2964" s="74"/>
    </row>
    <row r="2965" spans="2:13">
      <c r="B2965" s="75" t="s">
        <v>1667</v>
      </c>
      <c r="C2965" s="95" t="s">
        <v>3</v>
      </c>
      <c r="D2965" s="462" t="s">
        <v>1671</v>
      </c>
      <c r="E2965" s="463"/>
      <c r="F2965" s="463"/>
      <c r="G2965" s="463"/>
      <c r="H2965" s="463"/>
      <c r="I2965" s="464"/>
      <c r="J2965" s="288"/>
      <c r="K2965" s="280"/>
      <c r="L2965" s="280"/>
      <c r="M2965" s="74"/>
    </row>
    <row r="2966" spans="2:13">
      <c r="B2966" s="75" t="s">
        <v>1668</v>
      </c>
      <c r="C2966" s="95" t="s">
        <v>7</v>
      </c>
      <c r="D2966" s="465" t="s">
        <v>1663</v>
      </c>
      <c r="E2966" s="466"/>
      <c r="F2966" s="466"/>
      <c r="G2966" s="466" t="s">
        <v>1664</v>
      </c>
      <c r="H2966" s="466"/>
      <c r="I2966" s="467"/>
      <c r="J2966" s="288"/>
      <c r="K2966" s="280"/>
      <c r="L2966" s="280"/>
      <c r="M2966" s="74"/>
    </row>
    <row r="2967" spans="2:13">
      <c r="B2967" s="75" t="s">
        <v>1672</v>
      </c>
      <c r="C2967" s="95" t="s">
        <v>1499</v>
      </c>
      <c r="D2967" s="72" t="s">
        <v>1665</v>
      </c>
      <c r="E2967" s="280" t="s">
        <v>1724</v>
      </c>
      <c r="F2967" s="280"/>
      <c r="G2967" s="73" t="s">
        <v>1665</v>
      </c>
      <c r="H2967" s="280" t="s">
        <v>658</v>
      </c>
      <c r="I2967" s="79"/>
      <c r="J2967" s="289"/>
      <c r="K2967" s="280"/>
      <c r="L2967" s="280"/>
      <c r="M2967" s="74"/>
    </row>
    <row r="2968" spans="2:13">
      <c r="B2968" s="75" t="s">
        <v>1661</v>
      </c>
      <c r="C2968" s="95">
        <v>454.02</v>
      </c>
      <c r="D2968" s="80" t="s">
        <v>1666</v>
      </c>
      <c r="E2968" s="99">
        <v>0</v>
      </c>
      <c r="F2968" s="77"/>
      <c r="G2968" s="81" t="s">
        <v>1666</v>
      </c>
      <c r="H2968" s="99">
        <v>30</v>
      </c>
      <c r="I2968" s="78"/>
      <c r="J2968" s="224"/>
      <c r="K2968" s="280"/>
      <c r="L2968" s="280"/>
      <c r="M2968" s="74"/>
    </row>
    <row r="2969" spans="2:13">
      <c r="B2969" s="75" t="s">
        <v>1662</v>
      </c>
      <c r="C2969" s="95">
        <v>345.07</v>
      </c>
      <c r="D2969" s="462" t="s">
        <v>1670</v>
      </c>
      <c r="E2969" s="463"/>
      <c r="F2969" s="463"/>
      <c r="G2969" s="463"/>
      <c r="H2969" s="463"/>
      <c r="I2969" s="464"/>
      <c r="J2969" s="224"/>
      <c r="K2969" s="280"/>
      <c r="L2969" s="280"/>
      <c r="M2969" s="74"/>
    </row>
    <row r="2970" spans="2:13">
      <c r="B2970" s="75" t="s">
        <v>1730</v>
      </c>
      <c r="C2970" s="149">
        <v>290.5</v>
      </c>
      <c r="D2970" s="465" t="s">
        <v>1663</v>
      </c>
      <c r="E2970" s="466"/>
      <c r="F2970" s="466"/>
      <c r="G2970" s="466" t="s">
        <v>1664</v>
      </c>
      <c r="H2970" s="466"/>
      <c r="I2970" s="467"/>
      <c r="J2970" s="224"/>
      <c r="K2970" s="280"/>
      <c r="L2970" s="280"/>
      <c r="M2970" s="74"/>
    </row>
    <row r="2971" spans="2:13">
      <c r="B2971" s="75" t="s">
        <v>1715</v>
      </c>
      <c r="C2971" s="95">
        <v>0.77</v>
      </c>
      <c r="D2971" s="72" t="s">
        <v>1665</v>
      </c>
      <c r="E2971" s="280" t="s">
        <v>1309</v>
      </c>
      <c r="F2971" s="280"/>
      <c r="G2971" s="73" t="s">
        <v>1665</v>
      </c>
      <c r="H2971" s="280" t="s">
        <v>1187</v>
      </c>
      <c r="I2971" s="79"/>
      <c r="J2971" s="224"/>
      <c r="K2971" s="280"/>
      <c r="L2971" s="280"/>
      <c r="M2971" s="74"/>
    </row>
    <row r="2972" spans="2:13">
      <c r="B2972" s="75" t="s">
        <v>1716</v>
      </c>
      <c r="C2972" s="149">
        <v>1.4</v>
      </c>
      <c r="D2972" s="72" t="s">
        <v>1666</v>
      </c>
      <c r="E2972" s="99">
        <v>95</v>
      </c>
      <c r="F2972" s="77"/>
      <c r="G2972" s="81" t="s">
        <v>1666</v>
      </c>
      <c r="H2972" s="100">
        <v>80</v>
      </c>
      <c r="I2972" s="79"/>
      <c r="J2972" s="224"/>
      <c r="K2972" s="280"/>
      <c r="L2972" s="280"/>
      <c r="M2972" s="74"/>
    </row>
    <row r="2973" spans="2:13">
      <c r="B2973" s="468" t="s">
        <v>1673</v>
      </c>
      <c r="C2973" s="463"/>
      <c r="D2973" s="464"/>
      <c r="E2973" s="462" t="s">
        <v>1674</v>
      </c>
      <c r="F2973" s="463"/>
      <c r="G2973" s="464"/>
      <c r="H2973" s="462" t="s">
        <v>1675</v>
      </c>
      <c r="I2973" s="463"/>
      <c r="J2973" s="464"/>
      <c r="K2973" s="462" t="s">
        <v>1703</v>
      </c>
      <c r="L2973" s="463"/>
      <c r="M2973" s="469"/>
    </row>
    <row r="2974" spans="2:13">
      <c r="B2974" s="82" t="s">
        <v>1676</v>
      </c>
      <c r="C2974" s="282" t="s">
        <v>1677</v>
      </c>
      <c r="D2974" s="283" t="s">
        <v>1678</v>
      </c>
      <c r="E2974" s="281" t="s">
        <v>1676</v>
      </c>
      <c r="F2974" s="282" t="s">
        <v>1677</v>
      </c>
      <c r="G2974" s="283" t="s">
        <v>1678</v>
      </c>
      <c r="H2974" s="281" t="s">
        <v>1696</v>
      </c>
      <c r="I2974" s="282" t="s">
        <v>1733</v>
      </c>
      <c r="J2974" s="283" t="s">
        <v>1734</v>
      </c>
      <c r="K2974" s="281" t="s">
        <v>1704</v>
      </c>
      <c r="L2974" s="282"/>
      <c r="M2974" s="86" t="s">
        <v>1705</v>
      </c>
    </row>
    <row r="2975" spans="2:13">
      <c r="B2975" s="70" t="s">
        <v>1680</v>
      </c>
      <c r="C2975" s="95" t="s">
        <v>1146</v>
      </c>
      <c r="D2975" s="101">
        <v>102</v>
      </c>
      <c r="E2975" s="279" t="s">
        <v>1680</v>
      </c>
      <c r="F2975" s="95" t="s">
        <v>1282</v>
      </c>
      <c r="G2975" s="101">
        <v>60</v>
      </c>
      <c r="H2975" s="279" t="s">
        <v>1697</v>
      </c>
      <c r="I2975" s="95">
        <v>75</v>
      </c>
      <c r="J2975" s="101">
        <v>0</v>
      </c>
      <c r="K2975" s="279" t="s">
        <v>1706</v>
      </c>
      <c r="L2975" s="280"/>
      <c r="M2975" s="116">
        <v>25</v>
      </c>
    </row>
    <row r="2976" spans="2:13">
      <c r="B2976" s="70" t="s">
        <v>1681</v>
      </c>
      <c r="C2976" s="95" t="s">
        <v>1724</v>
      </c>
      <c r="D2976" s="101">
        <v>0</v>
      </c>
      <c r="E2976" s="279" t="s">
        <v>1681</v>
      </c>
      <c r="F2976" s="95" t="s">
        <v>1724</v>
      </c>
      <c r="G2976" s="101">
        <v>0</v>
      </c>
      <c r="H2976" s="279" t="s">
        <v>1698</v>
      </c>
      <c r="I2976" s="95">
        <v>100</v>
      </c>
      <c r="J2976" s="101">
        <v>10</v>
      </c>
      <c r="K2976" s="279" t="s">
        <v>1737</v>
      </c>
      <c r="L2976" s="280"/>
      <c r="M2976" s="116">
        <v>0</v>
      </c>
    </row>
    <row r="2977" spans="2:13">
      <c r="B2977" s="70" t="s">
        <v>1682</v>
      </c>
      <c r="C2977" s="95" t="s">
        <v>1724</v>
      </c>
      <c r="D2977" s="101">
        <v>0</v>
      </c>
      <c r="E2977" s="279" t="s">
        <v>1682</v>
      </c>
      <c r="F2977" s="95" t="s">
        <v>1724</v>
      </c>
      <c r="G2977" s="101">
        <v>0</v>
      </c>
      <c r="H2977" s="279" t="s">
        <v>1699</v>
      </c>
      <c r="I2977" s="95">
        <v>0</v>
      </c>
      <c r="J2977" s="101">
        <v>50</v>
      </c>
      <c r="K2977" s="76" t="s">
        <v>1708</v>
      </c>
      <c r="L2977" s="77"/>
      <c r="M2977" s="110">
        <v>0</v>
      </c>
    </row>
    <row r="2978" spans="2:13">
      <c r="B2978" s="70" t="s">
        <v>1683</v>
      </c>
      <c r="C2978" s="95" t="s">
        <v>1725</v>
      </c>
      <c r="D2978" s="101" t="s">
        <v>1725</v>
      </c>
      <c r="E2978" s="279" t="s">
        <v>1683</v>
      </c>
      <c r="F2978" s="95" t="s">
        <v>1725</v>
      </c>
      <c r="G2978" s="101" t="s">
        <v>1725</v>
      </c>
      <c r="H2978" s="279" t="s">
        <v>1700</v>
      </c>
      <c r="I2978" s="95">
        <v>0</v>
      </c>
      <c r="J2978" s="101">
        <v>0</v>
      </c>
      <c r="K2978" s="462" t="s">
        <v>1709</v>
      </c>
      <c r="L2978" s="463"/>
      <c r="M2978" s="469"/>
    </row>
    <row r="2979" spans="2:13">
      <c r="B2979" s="70" t="s">
        <v>1684</v>
      </c>
      <c r="C2979" s="95" t="s">
        <v>1724</v>
      </c>
      <c r="D2979" s="101">
        <v>0</v>
      </c>
      <c r="E2979" s="279" t="s">
        <v>1684</v>
      </c>
      <c r="F2979" s="103" t="s">
        <v>981</v>
      </c>
      <c r="G2979" s="101">
        <v>126</v>
      </c>
      <c r="H2979" s="280" t="s">
        <v>1726</v>
      </c>
      <c r="I2979" s="95">
        <v>0</v>
      </c>
      <c r="J2979" s="101">
        <v>0</v>
      </c>
      <c r="K2979" s="470" t="s">
        <v>1710</v>
      </c>
      <c r="L2979" s="471"/>
      <c r="M2979" s="116">
        <v>0</v>
      </c>
    </row>
    <row r="2980" spans="2:13">
      <c r="B2980" s="70" t="s">
        <v>1685</v>
      </c>
      <c r="C2980" s="95" t="s">
        <v>1724</v>
      </c>
      <c r="D2980" s="101">
        <v>0</v>
      </c>
      <c r="E2980" s="279" t="s">
        <v>1685</v>
      </c>
      <c r="F2980" s="95" t="s">
        <v>1724</v>
      </c>
      <c r="G2980" s="101">
        <v>0</v>
      </c>
      <c r="H2980" s="279" t="s">
        <v>1701</v>
      </c>
      <c r="I2980" s="95">
        <v>100</v>
      </c>
      <c r="J2980" s="101">
        <v>10</v>
      </c>
      <c r="K2980" s="470" t="s">
        <v>1711</v>
      </c>
      <c r="L2980" s="471"/>
      <c r="M2980" s="116">
        <v>0</v>
      </c>
    </row>
    <row r="2981" spans="2:13">
      <c r="B2981" s="70" t="s">
        <v>1686</v>
      </c>
      <c r="C2981" s="95" t="s">
        <v>1724</v>
      </c>
      <c r="D2981" s="101">
        <v>0</v>
      </c>
      <c r="E2981" s="279" t="s">
        <v>1686</v>
      </c>
      <c r="F2981" s="95" t="s">
        <v>1724</v>
      </c>
      <c r="G2981" s="101">
        <v>0</v>
      </c>
      <c r="H2981" s="279" t="s">
        <v>1687</v>
      </c>
      <c r="I2981" s="95">
        <v>85</v>
      </c>
      <c r="J2981" s="101">
        <v>0</v>
      </c>
      <c r="K2981" s="470" t="s">
        <v>1712</v>
      </c>
      <c r="L2981" s="471"/>
      <c r="M2981" s="116">
        <v>0</v>
      </c>
    </row>
    <row r="2982" spans="2:13">
      <c r="B2982" s="70" t="s">
        <v>1687</v>
      </c>
      <c r="C2982" s="95" t="s">
        <v>1724</v>
      </c>
      <c r="D2982" s="101">
        <v>0</v>
      </c>
      <c r="E2982" s="279" t="s">
        <v>1687</v>
      </c>
      <c r="F2982" s="95" t="s">
        <v>1724</v>
      </c>
      <c r="G2982" s="101">
        <v>0</v>
      </c>
      <c r="H2982" s="279" t="s">
        <v>1702</v>
      </c>
      <c r="I2982" s="109">
        <v>0</v>
      </c>
      <c r="J2982" s="115">
        <v>0</v>
      </c>
      <c r="K2982" s="96"/>
      <c r="L2982" s="109"/>
      <c r="M2982" s="110"/>
    </row>
    <row r="2983" spans="2:13">
      <c r="B2983" s="70" t="s">
        <v>1688</v>
      </c>
      <c r="C2983" s="95" t="s">
        <v>1724</v>
      </c>
      <c r="D2983" s="101">
        <v>0</v>
      </c>
      <c r="E2983" s="279" t="s">
        <v>1688</v>
      </c>
      <c r="F2983" s="95" t="s">
        <v>1724</v>
      </c>
      <c r="G2983" s="101">
        <v>0</v>
      </c>
      <c r="H2983" s="472" t="s">
        <v>1714</v>
      </c>
      <c r="I2983" s="473"/>
      <c r="J2983" s="90" t="s">
        <v>1713</v>
      </c>
      <c r="K2983" s="106">
        <v>-10</v>
      </c>
      <c r="L2983" s="91" t="s">
        <v>1707</v>
      </c>
      <c r="M2983" s="107">
        <v>195</v>
      </c>
    </row>
    <row r="2984" spans="2:13">
      <c r="B2984" s="70" t="s">
        <v>1689</v>
      </c>
      <c r="C2984" s="95" t="s">
        <v>1724</v>
      </c>
      <c r="D2984" s="101">
        <v>0</v>
      </c>
      <c r="E2984" s="279" t="s">
        <v>1689</v>
      </c>
      <c r="F2984" s="95" t="s">
        <v>1724</v>
      </c>
      <c r="G2984" s="101">
        <v>0</v>
      </c>
      <c r="H2984" s="280"/>
      <c r="I2984" s="280"/>
      <c r="J2984" s="280"/>
      <c r="K2984" s="280"/>
      <c r="L2984" s="280"/>
      <c r="M2984" s="74"/>
    </row>
    <row r="2985" spans="2:13">
      <c r="B2985" s="70" t="s">
        <v>1690</v>
      </c>
      <c r="C2985" s="95" t="s">
        <v>1724</v>
      </c>
      <c r="D2985" s="101">
        <v>0</v>
      </c>
      <c r="E2985" s="279" t="s">
        <v>1690</v>
      </c>
      <c r="F2985" s="105" t="s">
        <v>808</v>
      </c>
      <c r="G2985" s="101">
        <v>50</v>
      </c>
      <c r="H2985" s="280"/>
      <c r="I2985" s="280"/>
      <c r="J2985" s="280"/>
      <c r="K2985" s="280"/>
      <c r="L2985" s="280"/>
      <c r="M2985" s="74"/>
    </row>
    <row r="2986" spans="2:13">
      <c r="B2986" s="70" t="s">
        <v>1691</v>
      </c>
      <c r="C2986" s="95" t="s">
        <v>1724</v>
      </c>
      <c r="D2986" s="101">
        <v>0</v>
      </c>
      <c r="E2986" s="279" t="s">
        <v>1691</v>
      </c>
      <c r="F2986" s="105" t="s">
        <v>1197</v>
      </c>
      <c r="G2986" s="101">
        <v>75</v>
      </c>
      <c r="H2986" s="280"/>
      <c r="I2986" s="280"/>
      <c r="J2986" s="280"/>
      <c r="K2986" s="280"/>
      <c r="L2986" s="280"/>
      <c r="M2986" s="74"/>
    </row>
    <row r="2987" spans="2:13">
      <c r="B2987" s="70" t="s">
        <v>1692</v>
      </c>
      <c r="C2987" s="95" t="s">
        <v>1724</v>
      </c>
      <c r="D2987" s="101">
        <v>0</v>
      </c>
      <c r="E2987" s="279" t="s">
        <v>1692</v>
      </c>
      <c r="F2987" s="95" t="s">
        <v>1724</v>
      </c>
      <c r="G2987" s="101">
        <v>0</v>
      </c>
      <c r="H2987" s="280"/>
      <c r="I2987" s="280"/>
      <c r="J2987" s="280"/>
      <c r="K2987" s="280"/>
      <c r="L2987" s="280"/>
      <c r="M2987" s="74"/>
    </row>
    <row r="2988" spans="2:13">
      <c r="B2988" s="70" t="s">
        <v>1693</v>
      </c>
      <c r="C2988" s="95" t="s">
        <v>1725</v>
      </c>
      <c r="D2988" s="101" t="s">
        <v>1725</v>
      </c>
      <c r="E2988" s="279" t="s">
        <v>1693</v>
      </c>
      <c r="F2988" s="95" t="s">
        <v>1725</v>
      </c>
      <c r="G2988" s="101" t="s">
        <v>1725</v>
      </c>
      <c r="H2988" s="95"/>
      <c r="I2988" s="280" t="s">
        <v>1805</v>
      </c>
      <c r="J2988" s="94"/>
      <c r="K2988" s="280"/>
      <c r="L2988" s="94" t="s">
        <v>1720</v>
      </c>
      <c r="M2988" s="74"/>
    </row>
    <row r="2989" spans="2:13">
      <c r="B2989" s="70" t="s">
        <v>1694</v>
      </c>
      <c r="C2989" s="95" t="s">
        <v>1724</v>
      </c>
      <c r="D2989" s="101">
        <v>0</v>
      </c>
      <c r="E2989" s="279" t="s">
        <v>1694</v>
      </c>
      <c r="F2989" s="95" t="s">
        <v>1724</v>
      </c>
      <c r="G2989" s="101">
        <v>0</v>
      </c>
      <c r="H2989" s="280"/>
      <c r="I2989" s="280"/>
      <c r="J2989" s="280"/>
      <c r="K2989" s="280"/>
      <c r="L2989" s="280"/>
      <c r="M2989" s="74"/>
    </row>
    <row r="2990" spans="2:13">
      <c r="B2990" s="70" t="s">
        <v>1679</v>
      </c>
      <c r="C2990" s="105" t="s">
        <v>1264</v>
      </c>
      <c r="D2990" s="101">
        <v>110</v>
      </c>
      <c r="E2990" s="279" t="s">
        <v>1679</v>
      </c>
      <c r="F2990" s="95" t="s">
        <v>763</v>
      </c>
      <c r="G2990" s="101">
        <v>80</v>
      </c>
      <c r="H2990" s="280"/>
      <c r="I2990" s="280"/>
      <c r="J2990" s="280"/>
      <c r="K2990" s="280"/>
      <c r="L2990" s="280"/>
      <c r="M2990" s="74"/>
    </row>
    <row r="2991" spans="2:13">
      <c r="B2991" s="70" t="s">
        <v>1695</v>
      </c>
      <c r="C2991" s="95" t="s">
        <v>1724</v>
      </c>
      <c r="D2991" s="101">
        <v>0</v>
      </c>
      <c r="E2991" s="279" t="s">
        <v>1695</v>
      </c>
      <c r="F2991" s="95" t="s">
        <v>1724</v>
      </c>
      <c r="G2991" s="101">
        <v>0</v>
      </c>
      <c r="H2991" s="280"/>
      <c r="I2991" s="280"/>
      <c r="J2991" s="280"/>
      <c r="K2991" s="280"/>
      <c r="L2991" s="280"/>
      <c r="M2991" s="74"/>
    </row>
    <row r="2992" spans="2:13" ht="15.75" thickBot="1">
      <c r="B2992" s="111" t="s">
        <v>1731</v>
      </c>
      <c r="C2992" s="102"/>
      <c r="D2992" s="117">
        <v>106</v>
      </c>
      <c r="E2992" s="112" t="s">
        <v>1732</v>
      </c>
      <c r="F2992" s="102"/>
      <c r="G2992" s="117">
        <v>78</v>
      </c>
      <c r="H2992" s="92"/>
      <c r="I2992" s="92"/>
      <c r="J2992" s="92"/>
      <c r="K2992" s="92"/>
      <c r="L2992" s="92"/>
      <c r="M2992" s="93"/>
    </row>
    <row r="2993" spans="2:13" ht="16.5" thickTop="1" thickBot="1">
      <c r="C2993" s="166"/>
      <c r="D2993" s="166"/>
      <c r="E2993" s="165"/>
      <c r="F2993" s="166"/>
      <c r="G2993" s="166"/>
      <c r="H2993" s="165"/>
      <c r="I2993" s="165"/>
      <c r="J2993" s="165"/>
      <c r="K2993" s="165"/>
      <c r="L2993" s="165"/>
      <c r="M2993" s="165"/>
    </row>
    <row r="2994" spans="2:13" ht="16.5" thickTop="1" thickBot="1">
      <c r="B2994" s="457" t="s">
        <v>1848</v>
      </c>
      <c r="C2994" s="458"/>
      <c r="D2994" s="459" t="s">
        <v>1660</v>
      </c>
      <c r="E2994" s="460"/>
      <c r="F2994" s="460"/>
      <c r="G2994" s="460"/>
      <c r="H2994" s="460"/>
      <c r="I2994" s="461"/>
      <c r="J2994" s="287"/>
      <c r="K2994" s="68"/>
      <c r="L2994" s="68"/>
      <c r="M2994" s="69"/>
    </row>
    <row r="2995" spans="2:13" ht="15.75" thickTop="1">
      <c r="B2995" s="75" t="s">
        <v>1669</v>
      </c>
      <c r="C2995" s="282">
        <v>11</v>
      </c>
      <c r="D2995" s="281" t="s">
        <v>1654</v>
      </c>
      <c r="E2995" s="282" t="s">
        <v>1655</v>
      </c>
      <c r="F2995" s="282" t="s">
        <v>1656</v>
      </c>
      <c r="G2995" s="282" t="s">
        <v>1658</v>
      </c>
      <c r="H2995" s="282" t="s">
        <v>1657</v>
      </c>
      <c r="I2995" s="283" t="s">
        <v>1659</v>
      </c>
      <c r="J2995" s="288"/>
      <c r="K2995" s="280"/>
      <c r="L2995" s="280"/>
      <c r="M2995" s="74"/>
    </row>
    <row r="2996" spans="2:13">
      <c r="B2996" s="75" t="s">
        <v>1762</v>
      </c>
      <c r="C2996" s="95" t="s">
        <v>1747</v>
      </c>
      <c r="D2996" s="96">
        <v>50</v>
      </c>
      <c r="E2996" s="97">
        <v>50</v>
      </c>
      <c r="F2996" s="97">
        <v>77</v>
      </c>
      <c r="G2996" s="97">
        <v>95</v>
      </c>
      <c r="H2996" s="97">
        <v>77</v>
      </c>
      <c r="I2996" s="98">
        <v>91</v>
      </c>
      <c r="J2996" s="288"/>
      <c r="K2996" s="280"/>
      <c r="L2996" s="280"/>
      <c r="M2996" s="74"/>
    </row>
    <row r="2997" spans="2:13">
      <c r="B2997" s="75" t="s">
        <v>1667</v>
      </c>
      <c r="C2997" s="95" t="s">
        <v>3</v>
      </c>
      <c r="D2997" s="462" t="s">
        <v>1671</v>
      </c>
      <c r="E2997" s="463"/>
      <c r="F2997" s="463"/>
      <c r="G2997" s="463"/>
      <c r="H2997" s="463"/>
      <c r="I2997" s="464"/>
      <c r="J2997" s="288"/>
      <c r="K2997" s="280"/>
      <c r="L2997" s="280"/>
      <c r="M2997" s="74"/>
    </row>
    <row r="2998" spans="2:13">
      <c r="B2998" s="75" t="s">
        <v>1668</v>
      </c>
      <c r="C2998" s="95" t="s">
        <v>7</v>
      </c>
      <c r="D2998" s="465" t="s">
        <v>1663</v>
      </c>
      <c r="E2998" s="466"/>
      <c r="F2998" s="466"/>
      <c r="G2998" s="466" t="s">
        <v>1664</v>
      </c>
      <c r="H2998" s="466"/>
      <c r="I2998" s="467"/>
      <c r="J2998" s="288"/>
      <c r="K2998" s="280"/>
      <c r="L2998" s="280"/>
      <c r="M2998" s="74"/>
    </row>
    <row r="2999" spans="2:13">
      <c r="B2999" s="75" t="s">
        <v>1672</v>
      </c>
      <c r="C2999" s="95" t="s">
        <v>1499</v>
      </c>
      <c r="D2999" s="72" t="s">
        <v>1665</v>
      </c>
      <c r="E2999" s="280" t="s">
        <v>1724</v>
      </c>
      <c r="F2999" s="280"/>
      <c r="G2999" s="73" t="s">
        <v>1665</v>
      </c>
      <c r="H2999" s="280" t="s">
        <v>658</v>
      </c>
      <c r="I2999" s="79"/>
      <c r="J2999" s="289"/>
      <c r="K2999" s="280"/>
      <c r="L2999" s="280"/>
      <c r="M2999" s="74"/>
    </row>
    <row r="3000" spans="2:13">
      <c r="B3000" s="75" t="s">
        <v>1661</v>
      </c>
      <c r="C3000" s="95">
        <v>454.02</v>
      </c>
      <c r="D3000" s="80" t="s">
        <v>1666</v>
      </c>
      <c r="E3000" s="99">
        <v>0</v>
      </c>
      <c r="F3000" s="77"/>
      <c r="G3000" s="81" t="s">
        <v>1666</v>
      </c>
      <c r="H3000" s="99">
        <v>30</v>
      </c>
      <c r="I3000" s="78"/>
      <c r="J3000" s="224"/>
      <c r="K3000" s="280"/>
      <c r="L3000" s="280"/>
      <c r="M3000" s="74"/>
    </row>
    <row r="3001" spans="2:13">
      <c r="B3001" s="75" t="s">
        <v>1662</v>
      </c>
      <c r="C3001" s="95">
        <v>345.07</v>
      </c>
      <c r="D3001" s="462" t="s">
        <v>1670</v>
      </c>
      <c r="E3001" s="463"/>
      <c r="F3001" s="463"/>
      <c r="G3001" s="463"/>
      <c r="H3001" s="463"/>
      <c r="I3001" s="464"/>
      <c r="J3001" s="224"/>
      <c r="K3001" s="280"/>
      <c r="L3001" s="280"/>
      <c r="M3001" s="74"/>
    </row>
    <row r="3002" spans="2:13">
      <c r="B3002" s="75" t="s">
        <v>1730</v>
      </c>
      <c r="C3002" s="95">
        <v>311.20999999999998</v>
      </c>
      <c r="D3002" s="465" t="s">
        <v>1663</v>
      </c>
      <c r="E3002" s="466"/>
      <c r="F3002" s="466"/>
      <c r="G3002" s="466" t="s">
        <v>1664</v>
      </c>
      <c r="H3002" s="466"/>
      <c r="I3002" s="467"/>
      <c r="J3002" s="224"/>
      <c r="K3002" s="280"/>
      <c r="L3002" s="280"/>
      <c r="M3002" s="74"/>
    </row>
    <row r="3003" spans="2:13">
      <c r="B3003" s="75" t="s">
        <v>1715</v>
      </c>
      <c r="C3003" s="95">
        <v>0.77</v>
      </c>
      <c r="D3003" s="72" t="s">
        <v>1665</v>
      </c>
      <c r="E3003" s="280" t="s">
        <v>1309</v>
      </c>
      <c r="F3003" s="280"/>
      <c r="G3003" s="73" t="s">
        <v>1665</v>
      </c>
      <c r="H3003" s="280" t="s">
        <v>1187</v>
      </c>
      <c r="I3003" s="79"/>
      <c r="J3003" s="224"/>
      <c r="K3003" s="280"/>
      <c r="L3003" s="280"/>
      <c r="M3003" s="74"/>
    </row>
    <row r="3004" spans="2:13">
      <c r="B3004" s="75" t="s">
        <v>1716</v>
      </c>
      <c r="C3004" s="149">
        <v>1.4</v>
      </c>
      <c r="D3004" s="72" t="s">
        <v>1666</v>
      </c>
      <c r="E3004" s="99">
        <v>95</v>
      </c>
      <c r="F3004" s="77"/>
      <c r="G3004" s="81" t="s">
        <v>1666</v>
      </c>
      <c r="H3004" s="100">
        <v>80</v>
      </c>
      <c r="I3004" s="79"/>
      <c r="J3004" s="224"/>
      <c r="K3004" s="280"/>
      <c r="L3004" s="280"/>
      <c r="M3004" s="74"/>
    </row>
    <row r="3005" spans="2:13">
      <c r="B3005" s="468" t="s">
        <v>1673</v>
      </c>
      <c r="C3005" s="463"/>
      <c r="D3005" s="464"/>
      <c r="E3005" s="462" t="s">
        <v>1674</v>
      </c>
      <c r="F3005" s="463"/>
      <c r="G3005" s="464"/>
      <c r="H3005" s="462" t="s">
        <v>1675</v>
      </c>
      <c r="I3005" s="463"/>
      <c r="J3005" s="464"/>
      <c r="K3005" s="462" t="s">
        <v>1703</v>
      </c>
      <c r="L3005" s="463"/>
      <c r="M3005" s="469"/>
    </row>
    <row r="3006" spans="2:13">
      <c r="B3006" s="82" t="s">
        <v>1676</v>
      </c>
      <c r="C3006" s="282" t="s">
        <v>1677</v>
      </c>
      <c r="D3006" s="283" t="s">
        <v>1678</v>
      </c>
      <c r="E3006" s="281" t="s">
        <v>1676</v>
      </c>
      <c r="F3006" s="282" t="s">
        <v>1677</v>
      </c>
      <c r="G3006" s="283" t="s">
        <v>1678</v>
      </c>
      <c r="H3006" s="281" t="s">
        <v>1696</v>
      </c>
      <c r="I3006" s="282" t="s">
        <v>1733</v>
      </c>
      <c r="J3006" s="283" t="s">
        <v>1734</v>
      </c>
      <c r="K3006" s="281" t="s">
        <v>1704</v>
      </c>
      <c r="L3006" s="282"/>
      <c r="M3006" s="86" t="s">
        <v>1705</v>
      </c>
    </row>
    <row r="3007" spans="2:13">
      <c r="B3007" s="70" t="s">
        <v>1680</v>
      </c>
      <c r="C3007" s="95" t="s">
        <v>1146</v>
      </c>
      <c r="D3007" s="101">
        <v>102</v>
      </c>
      <c r="E3007" s="279" t="s">
        <v>1680</v>
      </c>
      <c r="F3007" s="95" t="s">
        <v>1282</v>
      </c>
      <c r="G3007" s="101">
        <v>60</v>
      </c>
      <c r="H3007" s="279" t="s">
        <v>1697</v>
      </c>
      <c r="I3007" s="95">
        <v>75</v>
      </c>
      <c r="J3007" s="101">
        <v>0</v>
      </c>
      <c r="K3007" s="279" t="s">
        <v>1706</v>
      </c>
      <c r="L3007" s="280"/>
      <c r="M3007" s="116">
        <v>25</v>
      </c>
    </row>
    <row r="3008" spans="2:13">
      <c r="B3008" s="70" t="s">
        <v>1681</v>
      </c>
      <c r="C3008" s="95" t="s">
        <v>1724</v>
      </c>
      <c r="D3008" s="101">
        <v>0</v>
      </c>
      <c r="E3008" s="279" t="s">
        <v>1681</v>
      </c>
      <c r="F3008" s="95" t="s">
        <v>1724</v>
      </c>
      <c r="G3008" s="101">
        <v>0</v>
      </c>
      <c r="H3008" s="279" t="s">
        <v>1698</v>
      </c>
      <c r="I3008" s="95">
        <v>100</v>
      </c>
      <c r="J3008" s="101">
        <v>10</v>
      </c>
      <c r="K3008" s="279" t="s">
        <v>1737</v>
      </c>
      <c r="L3008" s="280"/>
      <c r="M3008" s="116">
        <v>0</v>
      </c>
    </row>
    <row r="3009" spans="2:13">
      <c r="B3009" s="70" t="s">
        <v>1682</v>
      </c>
      <c r="C3009" s="95" t="s">
        <v>1724</v>
      </c>
      <c r="D3009" s="101">
        <v>0</v>
      </c>
      <c r="E3009" s="279" t="s">
        <v>1682</v>
      </c>
      <c r="F3009" s="105" t="s">
        <v>945</v>
      </c>
      <c r="G3009" s="101">
        <v>96</v>
      </c>
      <c r="H3009" s="279" t="s">
        <v>1699</v>
      </c>
      <c r="I3009" s="95">
        <v>0</v>
      </c>
      <c r="J3009" s="101">
        <v>50</v>
      </c>
      <c r="K3009" s="76" t="s">
        <v>1708</v>
      </c>
      <c r="L3009" s="77"/>
      <c r="M3009" s="110">
        <v>0</v>
      </c>
    </row>
    <row r="3010" spans="2:13">
      <c r="B3010" s="70" t="s">
        <v>1683</v>
      </c>
      <c r="C3010" s="95" t="s">
        <v>1725</v>
      </c>
      <c r="D3010" s="101" t="s">
        <v>1725</v>
      </c>
      <c r="E3010" s="279" t="s">
        <v>1683</v>
      </c>
      <c r="F3010" s="95" t="s">
        <v>1725</v>
      </c>
      <c r="G3010" s="101" t="s">
        <v>1725</v>
      </c>
      <c r="H3010" s="279" t="s">
        <v>1700</v>
      </c>
      <c r="I3010" s="95">
        <v>0</v>
      </c>
      <c r="J3010" s="101">
        <v>0</v>
      </c>
      <c r="K3010" s="462" t="s">
        <v>1709</v>
      </c>
      <c r="L3010" s="463"/>
      <c r="M3010" s="469"/>
    </row>
    <row r="3011" spans="2:13">
      <c r="B3011" s="70" t="s">
        <v>1684</v>
      </c>
      <c r="C3011" s="95" t="s">
        <v>1724</v>
      </c>
      <c r="D3011" s="101">
        <v>0</v>
      </c>
      <c r="E3011" s="279" t="s">
        <v>1684</v>
      </c>
      <c r="F3011" s="95" t="s">
        <v>1724</v>
      </c>
      <c r="G3011" s="101">
        <v>0</v>
      </c>
      <c r="H3011" s="280" t="s">
        <v>1726</v>
      </c>
      <c r="I3011" s="95">
        <v>0</v>
      </c>
      <c r="J3011" s="101">
        <v>0</v>
      </c>
      <c r="K3011" s="470" t="s">
        <v>1710</v>
      </c>
      <c r="L3011" s="471"/>
      <c r="M3011" s="116">
        <v>0</v>
      </c>
    </row>
    <row r="3012" spans="2:13">
      <c r="B3012" s="70" t="s">
        <v>1685</v>
      </c>
      <c r="C3012" s="95" t="s">
        <v>1724</v>
      </c>
      <c r="D3012" s="101">
        <v>0</v>
      </c>
      <c r="E3012" s="279" t="s">
        <v>1685</v>
      </c>
      <c r="F3012" s="95" t="s">
        <v>1724</v>
      </c>
      <c r="G3012" s="101">
        <v>0</v>
      </c>
      <c r="H3012" s="279" t="s">
        <v>1701</v>
      </c>
      <c r="I3012" s="95">
        <v>100</v>
      </c>
      <c r="J3012" s="101">
        <v>10</v>
      </c>
      <c r="K3012" s="470" t="s">
        <v>1711</v>
      </c>
      <c r="L3012" s="471"/>
      <c r="M3012" s="116">
        <v>0</v>
      </c>
    </row>
    <row r="3013" spans="2:13">
      <c r="B3013" s="70" t="s">
        <v>1686</v>
      </c>
      <c r="C3013" s="95" t="s">
        <v>1724</v>
      </c>
      <c r="D3013" s="101">
        <v>0</v>
      </c>
      <c r="E3013" s="279" t="s">
        <v>1686</v>
      </c>
      <c r="F3013" s="95" t="s">
        <v>1724</v>
      </c>
      <c r="G3013" s="101">
        <v>0</v>
      </c>
      <c r="H3013" s="279" t="s">
        <v>1687</v>
      </c>
      <c r="I3013" s="95">
        <v>85</v>
      </c>
      <c r="J3013" s="101">
        <v>0</v>
      </c>
      <c r="K3013" s="470" t="s">
        <v>1712</v>
      </c>
      <c r="L3013" s="471"/>
      <c r="M3013" s="116">
        <v>0</v>
      </c>
    </row>
    <row r="3014" spans="2:13">
      <c r="B3014" s="70" t="s">
        <v>1687</v>
      </c>
      <c r="C3014" s="95" t="s">
        <v>1724</v>
      </c>
      <c r="D3014" s="101">
        <v>0</v>
      </c>
      <c r="E3014" s="279" t="s">
        <v>1687</v>
      </c>
      <c r="F3014" s="95" t="s">
        <v>1724</v>
      </c>
      <c r="G3014" s="101">
        <v>0</v>
      </c>
      <c r="H3014" s="279" t="s">
        <v>1702</v>
      </c>
      <c r="I3014" s="109">
        <v>0</v>
      </c>
      <c r="J3014" s="115">
        <v>0</v>
      </c>
      <c r="K3014" s="96"/>
      <c r="L3014" s="109"/>
      <c r="M3014" s="110"/>
    </row>
    <row r="3015" spans="2:13">
      <c r="B3015" s="70" t="s">
        <v>1688</v>
      </c>
      <c r="C3015" s="95" t="s">
        <v>1724</v>
      </c>
      <c r="D3015" s="101">
        <v>0</v>
      </c>
      <c r="E3015" s="279" t="s">
        <v>1688</v>
      </c>
      <c r="F3015" s="95" t="s">
        <v>1724</v>
      </c>
      <c r="G3015" s="101">
        <v>0</v>
      </c>
      <c r="H3015" s="472" t="s">
        <v>1714</v>
      </c>
      <c r="I3015" s="473"/>
      <c r="J3015" s="90" t="s">
        <v>1713</v>
      </c>
      <c r="K3015" s="106">
        <v>10</v>
      </c>
      <c r="L3015" s="91" t="s">
        <v>1707</v>
      </c>
      <c r="M3015" s="107">
        <v>195</v>
      </c>
    </row>
    <row r="3016" spans="2:13">
      <c r="B3016" s="70" t="s">
        <v>1689</v>
      </c>
      <c r="C3016" s="95" t="s">
        <v>1724</v>
      </c>
      <c r="D3016" s="101">
        <v>0</v>
      </c>
      <c r="E3016" s="279" t="s">
        <v>1689</v>
      </c>
      <c r="F3016" s="95" t="s">
        <v>1724</v>
      </c>
      <c r="G3016" s="101">
        <v>0</v>
      </c>
      <c r="H3016" s="280"/>
      <c r="I3016" s="280"/>
      <c r="J3016" s="280"/>
      <c r="K3016" s="280"/>
      <c r="L3016" s="280"/>
      <c r="M3016" s="74"/>
    </row>
    <row r="3017" spans="2:13">
      <c r="B3017" s="70" t="s">
        <v>1690</v>
      </c>
      <c r="C3017" s="95" t="s">
        <v>1724</v>
      </c>
      <c r="D3017" s="101">
        <v>0</v>
      </c>
      <c r="E3017" s="279" t="s">
        <v>1690</v>
      </c>
      <c r="F3017" s="105" t="s">
        <v>808</v>
      </c>
      <c r="G3017" s="101">
        <v>50</v>
      </c>
      <c r="H3017" s="280"/>
      <c r="I3017" s="280"/>
      <c r="J3017" s="280"/>
      <c r="K3017" s="280"/>
      <c r="L3017" s="280"/>
      <c r="M3017" s="74"/>
    </row>
    <row r="3018" spans="2:13">
      <c r="B3018" s="70" t="s">
        <v>1691</v>
      </c>
      <c r="C3018" s="95" t="s">
        <v>1724</v>
      </c>
      <c r="D3018" s="101">
        <v>0</v>
      </c>
      <c r="E3018" s="279" t="s">
        <v>1691</v>
      </c>
      <c r="F3018" s="105" t="s">
        <v>1197</v>
      </c>
      <c r="G3018" s="101">
        <v>75</v>
      </c>
      <c r="H3018" s="280"/>
      <c r="I3018" s="280"/>
      <c r="J3018" s="280"/>
      <c r="K3018" s="280"/>
      <c r="L3018" s="280"/>
      <c r="M3018" s="74"/>
    </row>
    <row r="3019" spans="2:13">
      <c r="B3019" s="70" t="s">
        <v>1692</v>
      </c>
      <c r="C3019" s="95" t="s">
        <v>1724</v>
      </c>
      <c r="D3019" s="101">
        <v>0</v>
      </c>
      <c r="E3019" s="279" t="s">
        <v>1692</v>
      </c>
      <c r="F3019" s="95" t="s">
        <v>1724</v>
      </c>
      <c r="G3019" s="101">
        <v>0</v>
      </c>
      <c r="H3019" s="280"/>
      <c r="I3019" s="280"/>
      <c r="J3019" s="280"/>
      <c r="K3019" s="280"/>
      <c r="L3019" s="280"/>
      <c r="M3019" s="74"/>
    </row>
    <row r="3020" spans="2:13">
      <c r="B3020" s="70" t="s">
        <v>1693</v>
      </c>
      <c r="C3020" s="95" t="s">
        <v>1725</v>
      </c>
      <c r="D3020" s="101" t="s">
        <v>1725</v>
      </c>
      <c r="E3020" s="279" t="s">
        <v>1693</v>
      </c>
      <c r="F3020" s="95" t="s">
        <v>1725</v>
      </c>
      <c r="G3020" s="101" t="s">
        <v>1725</v>
      </c>
      <c r="H3020" s="95"/>
      <c r="I3020" s="280" t="s">
        <v>1805</v>
      </c>
      <c r="J3020" s="94"/>
      <c r="K3020" s="280"/>
      <c r="L3020" s="94" t="s">
        <v>1720</v>
      </c>
      <c r="M3020" s="74"/>
    </row>
    <row r="3021" spans="2:13">
      <c r="B3021" s="70" t="s">
        <v>1694</v>
      </c>
      <c r="C3021" s="95" t="s">
        <v>1724</v>
      </c>
      <c r="D3021" s="101">
        <v>0</v>
      </c>
      <c r="E3021" s="279" t="s">
        <v>1694</v>
      </c>
      <c r="F3021" s="95" t="s">
        <v>1724</v>
      </c>
      <c r="G3021" s="101">
        <v>0</v>
      </c>
      <c r="H3021" s="280"/>
      <c r="I3021" s="280"/>
      <c r="J3021" s="280"/>
      <c r="K3021" s="280"/>
      <c r="L3021" s="280"/>
      <c r="M3021" s="74"/>
    </row>
    <row r="3022" spans="2:13">
      <c r="B3022" s="70" t="s">
        <v>1679</v>
      </c>
      <c r="C3022" s="105" t="s">
        <v>1264</v>
      </c>
      <c r="D3022" s="101">
        <v>110</v>
      </c>
      <c r="E3022" s="279" t="s">
        <v>1679</v>
      </c>
      <c r="F3022" s="95" t="s">
        <v>763</v>
      </c>
      <c r="G3022" s="101">
        <v>80</v>
      </c>
      <c r="H3022" s="280"/>
      <c r="I3022" s="280"/>
      <c r="J3022" s="280"/>
      <c r="K3022" s="280"/>
      <c r="L3022" s="280"/>
      <c r="M3022" s="74"/>
    </row>
    <row r="3023" spans="2:13">
      <c r="B3023" s="70" t="s">
        <v>1695</v>
      </c>
      <c r="C3023" s="95" t="s">
        <v>1724</v>
      </c>
      <c r="D3023" s="101">
        <v>0</v>
      </c>
      <c r="E3023" s="279" t="s">
        <v>1695</v>
      </c>
      <c r="F3023" s="95" t="s">
        <v>1724</v>
      </c>
      <c r="G3023" s="101">
        <v>0</v>
      </c>
      <c r="H3023" s="280"/>
      <c r="I3023" s="280"/>
      <c r="J3023" s="280"/>
      <c r="K3023" s="280"/>
      <c r="L3023" s="280"/>
      <c r="M3023" s="74"/>
    </row>
    <row r="3024" spans="2:13" ht="15.75" thickBot="1">
      <c r="B3024" s="111" t="s">
        <v>1731</v>
      </c>
      <c r="C3024" s="102"/>
      <c r="D3024" s="117">
        <v>106</v>
      </c>
      <c r="E3024" s="112" t="s">
        <v>1732</v>
      </c>
      <c r="F3024" s="102"/>
      <c r="G3024" s="117">
        <v>72</v>
      </c>
      <c r="H3024" s="92"/>
      <c r="I3024" s="92"/>
      <c r="J3024" s="92"/>
      <c r="K3024" s="92"/>
      <c r="L3024" s="92"/>
      <c r="M3024" s="93"/>
    </row>
    <row r="3025" spans="2:13" ht="15.75" thickTop="1">
      <c r="C3025" s="166"/>
      <c r="D3025" s="166"/>
      <c r="E3025" s="165"/>
      <c r="F3025" s="166"/>
      <c r="G3025" s="166"/>
      <c r="H3025" s="165"/>
      <c r="I3025" s="165"/>
      <c r="J3025" s="165"/>
      <c r="K3025" s="165"/>
      <c r="L3025" s="165"/>
      <c r="M3025" s="165"/>
    </row>
    <row r="3026" spans="2:13">
      <c r="C3026" s="166"/>
      <c r="D3026" s="166"/>
      <c r="E3026" s="165"/>
      <c r="F3026" s="166"/>
      <c r="G3026" s="166"/>
      <c r="H3026" s="165"/>
      <c r="I3026" s="165"/>
      <c r="J3026" s="165"/>
      <c r="K3026" s="165"/>
      <c r="L3026" s="165"/>
      <c r="M3026" s="165"/>
    </row>
    <row r="3027" spans="2:13" ht="15.75" thickBot="1">
      <c r="C3027" s="166"/>
      <c r="D3027" s="166"/>
      <c r="E3027" s="165"/>
      <c r="F3027" s="166"/>
      <c r="G3027" s="166"/>
      <c r="H3027" s="165"/>
      <c r="I3027" s="165"/>
      <c r="J3027" s="165"/>
      <c r="K3027" s="165"/>
      <c r="L3027" s="165"/>
      <c r="M3027" s="165"/>
    </row>
    <row r="3028" spans="2:13" ht="16.5" thickTop="1" thickBot="1">
      <c r="B3028" s="457" t="s">
        <v>1849</v>
      </c>
      <c r="C3028" s="458"/>
      <c r="D3028" s="459" t="s">
        <v>1660</v>
      </c>
      <c r="E3028" s="460"/>
      <c r="F3028" s="460"/>
      <c r="G3028" s="460"/>
      <c r="H3028" s="460"/>
      <c r="I3028" s="461"/>
      <c r="J3028" s="152"/>
      <c r="K3028" s="68"/>
      <c r="L3028" s="68"/>
      <c r="M3028" s="69"/>
    </row>
    <row r="3029" spans="2:13" ht="15.75" thickTop="1">
      <c r="B3029" s="75" t="s">
        <v>1669</v>
      </c>
      <c r="C3029" s="282">
        <v>22</v>
      </c>
      <c r="D3029" s="281" t="s">
        <v>1654</v>
      </c>
      <c r="E3029" s="282" t="s">
        <v>1655</v>
      </c>
      <c r="F3029" s="282" t="s">
        <v>1656</v>
      </c>
      <c r="G3029" s="282" t="s">
        <v>1658</v>
      </c>
      <c r="H3029" s="282" t="s">
        <v>1657</v>
      </c>
      <c r="I3029" s="283" t="s">
        <v>1659</v>
      </c>
      <c r="J3029" s="153"/>
      <c r="K3029" s="280"/>
      <c r="L3029" s="280"/>
      <c r="M3029" s="74"/>
    </row>
    <row r="3030" spans="2:13">
      <c r="B3030" s="75" t="s">
        <v>1762</v>
      </c>
      <c r="C3030" s="95" t="s">
        <v>1747</v>
      </c>
      <c r="D3030" s="96">
        <v>95</v>
      </c>
      <c r="E3030" s="97">
        <v>135</v>
      </c>
      <c r="F3030" s="97">
        <v>80</v>
      </c>
      <c r="G3030" s="97">
        <v>110</v>
      </c>
      <c r="H3030" s="97">
        <v>80</v>
      </c>
      <c r="I3030" s="98">
        <v>100</v>
      </c>
      <c r="J3030" s="153"/>
      <c r="K3030" s="280"/>
      <c r="L3030" s="280"/>
      <c r="M3030" s="74"/>
    </row>
    <row r="3031" spans="2:13">
      <c r="B3031" s="75" t="s">
        <v>1667</v>
      </c>
      <c r="C3031" s="95" t="s">
        <v>2</v>
      </c>
      <c r="D3031" s="462" t="s">
        <v>1671</v>
      </c>
      <c r="E3031" s="463"/>
      <c r="F3031" s="463"/>
      <c r="G3031" s="463"/>
      <c r="H3031" s="463"/>
      <c r="I3031" s="464"/>
      <c r="J3031" s="153"/>
      <c r="K3031" s="280"/>
      <c r="L3031" s="280"/>
      <c r="M3031" s="74"/>
    </row>
    <row r="3032" spans="2:13">
      <c r="B3032" s="75" t="s">
        <v>1668</v>
      </c>
      <c r="C3032" s="95" t="s">
        <v>6</v>
      </c>
      <c r="D3032" s="465" t="s">
        <v>1663</v>
      </c>
      <c r="E3032" s="466"/>
      <c r="F3032" s="466"/>
      <c r="G3032" s="466" t="s">
        <v>1664</v>
      </c>
      <c r="H3032" s="466"/>
      <c r="I3032" s="467"/>
      <c r="J3032" s="153"/>
      <c r="K3032" s="280"/>
      <c r="L3032" s="280"/>
      <c r="M3032" s="74"/>
    </row>
    <row r="3033" spans="2:13">
      <c r="B3033" s="75" t="s">
        <v>1672</v>
      </c>
      <c r="C3033" s="103" t="s">
        <v>1489</v>
      </c>
      <c r="D3033" s="72" t="s">
        <v>1665</v>
      </c>
      <c r="E3033" s="280" t="s">
        <v>1076</v>
      </c>
      <c r="F3033" s="280"/>
      <c r="G3033" s="73" t="s">
        <v>1665</v>
      </c>
      <c r="H3033" s="280" t="s">
        <v>629</v>
      </c>
      <c r="I3033" s="79"/>
      <c r="J3033" s="215"/>
      <c r="K3033" s="280"/>
      <c r="L3033" s="280"/>
      <c r="M3033" s="74"/>
    </row>
    <row r="3034" spans="2:13">
      <c r="B3034" s="75" t="s">
        <v>1661</v>
      </c>
      <c r="C3034" s="119">
        <v>1276.3499999999999</v>
      </c>
      <c r="D3034" s="80" t="s">
        <v>1666</v>
      </c>
      <c r="E3034" s="99">
        <v>120</v>
      </c>
      <c r="F3034" s="77"/>
      <c r="G3034" s="81" t="s">
        <v>1666</v>
      </c>
      <c r="H3034" s="99">
        <v>60</v>
      </c>
      <c r="I3034" s="78"/>
      <c r="J3034" s="161"/>
      <c r="K3034" s="280"/>
      <c r="L3034" s="280"/>
      <c r="M3034" s="74"/>
    </row>
    <row r="3035" spans="2:13">
      <c r="B3035" s="75" t="s">
        <v>1662</v>
      </c>
      <c r="C3035" s="149">
        <v>437.3</v>
      </c>
      <c r="D3035" s="462" t="s">
        <v>1670</v>
      </c>
      <c r="E3035" s="463"/>
      <c r="F3035" s="463"/>
      <c r="G3035" s="463"/>
      <c r="H3035" s="463"/>
      <c r="I3035" s="464"/>
      <c r="J3035" s="161"/>
      <c r="K3035" s="280"/>
      <c r="L3035" s="280"/>
      <c r="M3035" s="74"/>
    </row>
    <row r="3036" spans="2:13">
      <c r="B3036" s="75" t="s">
        <v>1730</v>
      </c>
      <c r="C3036" s="95">
        <v>449.34</v>
      </c>
      <c r="D3036" s="465" t="s">
        <v>1663</v>
      </c>
      <c r="E3036" s="466"/>
      <c r="F3036" s="466"/>
      <c r="G3036" s="466" t="s">
        <v>1664</v>
      </c>
      <c r="H3036" s="466"/>
      <c r="I3036" s="467"/>
      <c r="J3036" s="161"/>
      <c r="K3036" s="280"/>
      <c r="L3036" s="280"/>
      <c r="M3036" s="74"/>
    </row>
    <row r="3037" spans="2:13">
      <c r="B3037" s="75" t="s">
        <v>1715</v>
      </c>
      <c r="C3037" s="95">
        <v>1.46</v>
      </c>
      <c r="D3037" s="72" t="s">
        <v>1665</v>
      </c>
      <c r="E3037" s="280" t="s">
        <v>796</v>
      </c>
      <c r="F3037" s="280"/>
      <c r="G3037" s="73" t="s">
        <v>1665</v>
      </c>
      <c r="H3037" s="280" t="s">
        <v>635</v>
      </c>
      <c r="I3037" s="79"/>
      <c r="J3037" s="161"/>
      <c r="K3037" s="280"/>
      <c r="L3037" s="280"/>
      <c r="M3037" s="74"/>
    </row>
    <row r="3038" spans="2:13">
      <c r="B3038" s="75" t="s">
        <v>1716</v>
      </c>
      <c r="C3038" s="95">
        <v>1.54</v>
      </c>
      <c r="D3038" s="72" t="s">
        <v>1666</v>
      </c>
      <c r="E3038" s="99">
        <v>126</v>
      </c>
      <c r="F3038" s="77"/>
      <c r="G3038" s="81" t="s">
        <v>1666</v>
      </c>
      <c r="H3038" s="100">
        <v>52</v>
      </c>
      <c r="I3038" s="79"/>
      <c r="J3038" s="161"/>
      <c r="K3038" s="280"/>
      <c r="L3038" s="280"/>
      <c r="M3038" s="74"/>
    </row>
    <row r="3039" spans="2:13">
      <c r="B3039" s="468" t="s">
        <v>1673</v>
      </c>
      <c r="C3039" s="463"/>
      <c r="D3039" s="464"/>
      <c r="E3039" s="462" t="s">
        <v>1674</v>
      </c>
      <c r="F3039" s="463"/>
      <c r="G3039" s="464"/>
      <c r="H3039" s="462" t="s">
        <v>1675</v>
      </c>
      <c r="I3039" s="463"/>
      <c r="J3039" s="464"/>
      <c r="K3039" s="462" t="s">
        <v>1703</v>
      </c>
      <c r="L3039" s="463"/>
      <c r="M3039" s="469"/>
    </row>
    <row r="3040" spans="2:13">
      <c r="B3040" s="82" t="s">
        <v>1676</v>
      </c>
      <c r="C3040" s="282" t="s">
        <v>1677</v>
      </c>
      <c r="D3040" s="283" t="s">
        <v>1678</v>
      </c>
      <c r="E3040" s="281" t="s">
        <v>1676</v>
      </c>
      <c r="F3040" s="282" t="s">
        <v>1677</v>
      </c>
      <c r="G3040" s="283" t="s">
        <v>1678</v>
      </c>
      <c r="H3040" s="281" t="s">
        <v>1696</v>
      </c>
      <c r="I3040" s="282" t="s">
        <v>1733</v>
      </c>
      <c r="J3040" s="283" t="s">
        <v>1734</v>
      </c>
      <c r="K3040" s="281" t="s">
        <v>1704</v>
      </c>
      <c r="L3040" s="282"/>
      <c r="M3040" s="86" t="s">
        <v>1705</v>
      </c>
    </row>
    <row r="3041" spans="2:13">
      <c r="B3041" s="70" t="s">
        <v>1680</v>
      </c>
      <c r="C3041" s="95" t="s">
        <v>1146</v>
      </c>
      <c r="D3041" s="101">
        <v>102</v>
      </c>
      <c r="E3041" s="279" t="s">
        <v>1680</v>
      </c>
      <c r="F3041" s="103" t="s">
        <v>946</v>
      </c>
      <c r="G3041" s="101">
        <v>68</v>
      </c>
      <c r="H3041" s="279" t="s">
        <v>1697</v>
      </c>
      <c r="I3041" s="95">
        <v>0</v>
      </c>
      <c r="J3041" s="101">
        <v>20</v>
      </c>
      <c r="K3041" s="279" t="s">
        <v>1706</v>
      </c>
      <c r="L3041" s="280"/>
      <c r="M3041" s="116">
        <v>0</v>
      </c>
    </row>
    <row r="3042" spans="2:13">
      <c r="B3042" s="70" t="s">
        <v>1681</v>
      </c>
      <c r="C3042" s="95" t="s">
        <v>847</v>
      </c>
      <c r="D3042" s="101">
        <v>62</v>
      </c>
      <c r="E3042" s="279" t="s">
        <v>1681</v>
      </c>
      <c r="F3042" s="95" t="s">
        <v>846</v>
      </c>
      <c r="G3042" s="101">
        <v>102</v>
      </c>
      <c r="H3042" s="279" t="s">
        <v>1698</v>
      </c>
      <c r="I3042" s="95">
        <v>90</v>
      </c>
      <c r="J3042" s="101">
        <v>-75</v>
      </c>
      <c r="K3042" s="279" t="s">
        <v>1737</v>
      </c>
      <c r="L3042" s="280"/>
      <c r="M3042" s="116">
        <v>50</v>
      </c>
    </row>
    <row r="3043" spans="2:13">
      <c r="B3043" s="70" t="s">
        <v>1682</v>
      </c>
      <c r="C3043" s="95" t="s">
        <v>646</v>
      </c>
      <c r="D3043" s="101">
        <v>81</v>
      </c>
      <c r="E3043" s="279" t="s">
        <v>1682</v>
      </c>
      <c r="F3043" s="105" t="s">
        <v>945</v>
      </c>
      <c r="G3043" s="101">
        <v>96</v>
      </c>
      <c r="H3043" s="279" t="s">
        <v>1699</v>
      </c>
      <c r="I3043" s="95">
        <v>0</v>
      </c>
      <c r="J3043" s="101">
        <v>40</v>
      </c>
      <c r="K3043" s="76" t="s">
        <v>1708</v>
      </c>
      <c r="L3043" s="77"/>
      <c r="M3043" s="110">
        <v>0</v>
      </c>
    </row>
    <row r="3044" spans="2:13">
      <c r="B3044" s="70" t="s">
        <v>1683</v>
      </c>
      <c r="C3044" s="105" t="s">
        <v>1305</v>
      </c>
      <c r="D3044" s="101">
        <v>62</v>
      </c>
      <c r="E3044" s="279" t="s">
        <v>1683</v>
      </c>
      <c r="F3044" s="95" t="s">
        <v>1724</v>
      </c>
      <c r="G3044" s="101">
        <v>0</v>
      </c>
      <c r="H3044" s="279" t="s">
        <v>1700</v>
      </c>
      <c r="I3044" s="95">
        <v>0</v>
      </c>
      <c r="J3044" s="101">
        <v>0</v>
      </c>
      <c r="K3044" s="462" t="s">
        <v>1709</v>
      </c>
      <c r="L3044" s="463"/>
      <c r="M3044" s="469"/>
    </row>
    <row r="3045" spans="2:13">
      <c r="B3045" s="70" t="s">
        <v>1684</v>
      </c>
      <c r="C3045" s="95" t="s">
        <v>1724</v>
      </c>
      <c r="D3045" s="101">
        <v>0</v>
      </c>
      <c r="E3045" s="279" t="s">
        <v>1684</v>
      </c>
      <c r="F3045" s="95" t="s">
        <v>1724</v>
      </c>
      <c r="G3045" s="101">
        <v>0</v>
      </c>
      <c r="H3045" s="280" t="s">
        <v>1726</v>
      </c>
      <c r="I3045" s="95">
        <v>50</v>
      </c>
      <c r="J3045" s="101">
        <v>0</v>
      </c>
      <c r="K3045" s="470" t="s">
        <v>1710</v>
      </c>
      <c r="L3045" s="471"/>
      <c r="M3045" s="116">
        <v>0</v>
      </c>
    </row>
    <row r="3046" spans="2:13">
      <c r="B3046" s="70" t="s">
        <v>1685</v>
      </c>
      <c r="C3046" s="95" t="s">
        <v>1724</v>
      </c>
      <c r="D3046" s="101">
        <v>0</v>
      </c>
      <c r="E3046" s="279" t="s">
        <v>1685</v>
      </c>
      <c r="F3046" s="95" t="s">
        <v>1724</v>
      </c>
      <c r="G3046" s="101">
        <v>0</v>
      </c>
      <c r="H3046" s="279" t="s">
        <v>1701</v>
      </c>
      <c r="I3046" s="95">
        <v>0</v>
      </c>
      <c r="J3046" s="101">
        <v>10</v>
      </c>
      <c r="K3046" s="470" t="s">
        <v>1711</v>
      </c>
      <c r="L3046" s="471"/>
      <c r="M3046" s="116">
        <v>0</v>
      </c>
    </row>
    <row r="3047" spans="2:13">
      <c r="B3047" s="70" t="s">
        <v>1686</v>
      </c>
      <c r="C3047" s="103" t="s">
        <v>699</v>
      </c>
      <c r="D3047" s="101">
        <v>75</v>
      </c>
      <c r="E3047" s="279" t="s">
        <v>1686</v>
      </c>
      <c r="F3047" s="95" t="s">
        <v>1724</v>
      </c>
      <c r="G3047" s="101">
        <v>0</v>
      </c>
      <c r="H3047" s="279" t="s">
        <v>1687</v>
      </c>
      <c r="I3047" s="95">
        <v>85</v>
      </c>
      <c r="J3047" s="101">
        <v>0</v>
      </c>
      <c r="K3047" s="470" t="s">
        <v>1712</v>
      </c>
      <c r="L3047" s="471"/>
      <c r="M3047" s="116">
        <v>0</v>
      </c>
    </row>
    <row r="3048" spans="2:13">
      <c r="B3048" s="70" t="s">
        <v>1687</v>
      </c>
      <c r="C3048" s="95" t="s">
        <v>1724</v>
      </c>
      <c r="D3048" s="101">
        <v>0</v>
      </c>
      <c r="E3048" s="279" t="s">
        <v>1687</v>
      </c>
      <c r="F3048" s="95" t="s">
        <v>1724</v>
      </c>
      <c r="G3048" s="101">
        <v>0</v>
      </c>
      <c r="H3048" s="279" t="s">
        <v>1702</v>
      </c>
      <c r="I3048" s="109">
        <v>0</v>
      </c>
      <c r="J3048" s="115">
        <v>0</v>
      </c>
      <c r="K3048" s="96"/>
      <c r="L3048" s="109"/>
      <c r="M3048" s="110"/>
    </row>
    <row r="3049" spans="2:13">
      <c r="B3049" s="70" t="s">
        <v>1688</v>
      </c>
      <c r="C3049" s="103" t="s">
        <v>813</v>
      </c>
      <c r="D3049" s="101">
        <v>100</v>
      </c>
      <c r="E3049" s="279" t="s">
        <v>1688</v>
      </c>
      <c r="F3049" s="95" t="s">
        <v>1724</v>
      </c>
      <c r="G3049" s="101">
        <v>0</v>
      </c>
      <c r="H3049" s="472" t="s">
        <v>1714</v>
      </c>
      <c r="I3049" s="473"/>
      <c r="J3049" s="90" t="s">
        <v>1713</v>
      </c>
      <c r="K3049" s="106">
        <v>20</v>
      </c>
      <c r="L3049" s="91" t="s">
        <v>1707</v>
      </c>
      <c r="M3049" s="107">
        <v>95</v>
      </c>
    </row>
    <row r="3050" spans="2:13">
      <c r="B3050" s="70" t="s">
        <v>1689</v>
      </c>
      <c r="C3050" s="95" t="s">
        <v>1725</v>
      </c>
      <c r="D3050" s="101" t="s">
        <v>1725</v>
      </c>
      <c r="E3050" s="279" t="s">
        <v>1689</v>
      </c>
      <c r="F3050" s="95" t="s">
        <v>1725</v>
      </c>
      <c r="G3050" s="101" t="s">
        <v>1725</v>
      </c>
      <c r="H3050" s="280"/>
      <c r="I3050" s="280"/>
      <c r="J3050" s="280"/>
      <c r="K3050" s="280"/>
      <c r="L3050" s="280"/>
      <c r="M3050" s="74"/>
    </row>
    <row r="3051" spans="2:13">
      <c r="B3051" s="70" t="s">
        <v>1690</v>
      </c>
      <c r="C3051" s="105" t="s">
        <v>1374</v>
      </c>
      <c r="D3051" s="101">
        <v>72</v>
      </c>
      <c r="E3051" s="279" t="s">
        <v>1690</v>
      </c>
      <c r="F3051" s="95" t="s">
        <v>1724</v>
      </c>
      <c r="G3051" s="101">
        <v>0</v>
      </c>
      <c r="H3051" s="280"/>
      <c r="I3051" s="280"/>
      <c r="J3051" s="280"/>
      <c r="K3051" s="280"/>
      <c r="L3051" s="280"/>
      <c r="M3051" s="74"/>
    </row>
    <row r="3052" spans="2:13">
      <c r="B3052" s="70" t="s">
        <v>1691</v>
      </c>
      <c r="C3052" s="103" t="s">
        <v>881</v>
      </c>
      <c r="D3052" s="101">
        <v>51</v>
      </c>
      <c r="E3052" s="279" t="s">
        <v>1691</v>
      </c>
      <c r="F3052" s="95" t="s">
        <v>1724</v>
      </c>
      <c r="G3052" s="101">
        <v>0</v>
      </c>
      <c r="H3052" s="280"/>
      <c r="I3052" s="280"/>
      <c r="J3052" s="280"/>
      <c r="K3052" s="280"/>
      <c r="L3052" s="280"/>
      <c r="M3052" s="74"/>
    </row>
    <row r="3053" spans="2:13">
      <c r="B3053" s="70" t="s">
        <v>1692</v>
      </c>
      <c r="C3053" s="103" t="s">
        <v>1254</v>
      </c>
      <c r="D3053" s="101">
        <v>80</v>
      </c>
      <c r="E3053" s="279" t="s">
        <v>1692</v>
      </c>
      <c r="F3053" s="95" t="s">
        <v>1724</v>
      </c>
      <c r="G3053" s="101">
        <v>0</v>
      </c>
      <c r="H3053" s="280"/>
      <c r="I3053" s="280"/>
      <c r="J3053" s="280"/>
      <c r="K3053" s="280"/>
      <c r="L3053" s="280"/>
      <c r="M3053" s="74"/>
    </row>
    <row r="3054" spans="2:13">
      <c r="B3054" s="70" t="s">
        <v>1693</v>
      </c>
      <c r="C3054" s="105" t="s">
        <v>1189</v>
      </c>
      <c r="D3054" s="101">
        <v>70</v>
      </c>
      <c r="E3054" s="279" t="s">
        <v>1693</v>
      </c>
      <c r="F3054" s="118" t="s">
        <v>1075</v>
      </c>
      <c r="G3054" s="101">
        <v>60</v>
      </c>
      <c r="H3054" s="95" t="s">
        <v>1718</v>
      </c>
      <c r="I3054" s="280"/>
      <c r="J3054" s="94" t="s">
        <v>1719</v>
      </c>
      <c r="K3054" s="280"/>
      <c r="L3054" s="94" t="s">
        <v>1720</v>
      </c>
      <c r="M3054" s="74"/>
    </row>
    <row r="3055" spans="2:13">
      <c r="B3055" s="70" t="s">
        <v>1694</v>
      </c>
      <c r="C3055" s="95" t="s">
        <v>1725</v>
      </c>
      <c r="D3055" s="101" t="s">
        <v>1725</v>
      </c>
      <c r="E3055" s="279" t="s">
        <v>1694</v>
      </c>
      <c r="F3055" s="95" t="s">
        <v>1725</v>
      </c>
      <c r="G3055" s="101" t="s">
        <v>1725</v>
      </c>
      <c r="H3055" s="280"/>
      <c r="I3055" s="280"/>
      <c r="J3055" s="280"/>
      <c r="K3055" s="280"/>
      <c r="L3055" s="280"/>
      <c r="M3055" s="74"/>
    </row>
    <row r="3056" spans="2:13">
      <c r="B3056" s="70" t="s">
        <v>1679</v>
      </c>
      <c r="C3056" s="95" t="s">
        <v>754</v>
      </c>
      <c r="D3056" s="101">
        <v>80</v>
      </c>
      <c r="E3056" s="279" t="s">
        <v>1679</v>
      </c>
      <c r="F3056" s="95" t="s">
        <v>1724</v>
      </c>
      <c r="G3056" s="101">
        <v>0</v>
      </c>
      <c r="H3056" s="280"/>
      <c r="I3056" s="280"/>
      <c r="J3056" s="280"/>
      <c r="K3056" s="280"/>
      <c r="L3056" s="280"/>
      <c r="M3056" s="74"/>
    </row>
    <row r="3057" spans="2:13">
      <c r="B3057" s="70" t="s">
        <v>1695</v>
      </c>
      <c r="C3057" s="95" t="s">
        <v>966</v>
      </c>
      <c r="D3057" s="101">
        <v>75</v>
      </c>
      <c r="E3057" s="279" t="s">
        <v>1695</v>
      </c>
      <c r="F3057" s="95" t="s">
        <v>1724</v>
      </c>
      <c r="G3057" s="101">
        <v>0</v>
      </c>
      <c r="H3057" s="280"/>
      <c r="I3057" s="280"/>
      <c r="J3057" s="280"/>
      <c r="K3057" s="280"/>
      <c r="L3057" s="280"/>
      <c r="M3057" s="74"/>
    </row>
    <row r="3058" spans="2:13" ht="15.75" thickBot="1">
      <c r="B3058" s="111" t="s">
        <v>1731</v>
      </c>
      <c r="C3058" s="102"/>
      <c r="D3058" s="117">
        <v>76</v>
      </c>
      <c r="E3058" s="112" t="s">
        <v>1732</v>
      </c>
      <c r="F3058" s="102"/>
      <c r="G3058" s="117">
        <v>82</v>
      </c>
      <c r="H3058" s="92"/>
      <c r="I3058" s="92"/>
      <c r="J3058" s="92"/>
      <c r="K3058" s="92"/>
      <c r="L3058" s="92"/>
      <c r="M3058" s="93"/>
    </row>
    <row r="3059" spans="2:13" ht="15.75" thickTop="1">
      <c r="C3059" s="166"/>
      <c r="D3059" s="166"/>
      <c r="E3059" s="165"/>
      <c r="F3059" s="166"/>
      <c r="G3059" s="166"/>
      <c r="H3059" s="165"/>
      <c r="I3059" s="165"/>
      <c r="J3059" s="165"/>
      <c r="K3059" s="165"/>
      <c r="L3059" s="165"/>
      <c r="M3059" s="165"/>
    </row>
    <row r="3060" spans="2:13">
      <c r="C3060" s="166"/>
      <c r="D3060" s="166"/>
      <c r="E3060" s="165"/>
      <c r="F3060" s="166"/>
      <c r="G3060" s="166"/>
      <c r="H3060" s="165"/>
      <c r="I3060" s="165"/>
      <c r="J3060" s="165"/>
      <c r="K3060" s="165"/>
      <c r="L3060" s="165"/>
      <c r="M3060" s="165"/>
    </row>
    <row r="3061" spans="2:13" ht="15.75" thickBot="1">
      <c r="C3061" s="166"/>
      <c r="D3061" s="166"/>
      <c r="E3061" s="165"/>
      <c r="F3061" s="166"/>
      <c r="G3061" s="166"/>
      <c r="H3061" s="165"/>
      <c r="I3061" s="165"/>
      <c r="J3061" s="165"/>
      <c r="K3061" s="165"/>
      <c r="L3061" s="165"/>
      <c r="M3061" s="165"/>
    </row>
    <row r="3062" spans="2:13" ht="16.5" thickTop="1" thickBot="1">
      <c r="B3062" s="457" t="s">
        <v>1920</v>
      </c>
      <c r="C3062" s="458"/>
      <c r="D3062" s="459" t="s">
        <v>1660</v>
      </c>
      <c r="E3062" s="460"/>
      <c r="F3062" s="460"/>
      <c r="G3062" s="460"/>
      <c r="H3062" s="460"/>
      <c r="I3062" s="461"/>
      <c r="J3062" s="121"/>
      <c r="K3062" s="68"/>
      <c r="L3062" s="68"/>
      <c r="M3062" s="69"/>
    </row>
    <row r="3063" spans="2:13" ht="15.75" thickTop="1">
      <c r="B3063" s="75" t="s">
        <v>1669</v>
      </c>
      <c r="C3063" s="414">
        <v>10</v>
      </c>
      <c r="D3063" s="413" t="s">
        <v>1654</v>
      </c>
      <c r="E3063" s="414" t="s">
        <v>1655</v>
      </c>
      <c r="F3063" s="414" t="s">
        <v>1656</v>
      </c>
      <c r="G3063" s="414" t="s">
        <v>1658</v>
      </c>
      <c r="H3063" s="414" t="s">
        <v>1657</v>
      </c>
      <c r="I3063" s="415" t="s">
        <v>1659</v>
      </c>
      <c r="J3063" s="122"/>
      <c r="K3063" s="417"/>
      <c r="L3063" s="417"/>
      <c r="M3063" s="74"/>
    </row>
    <row r="3064" spans="2:13">
      <c r="B3064" s="75" t="s">
        <v>1762</v>
      </c>
      <c r="C3064" s="95" t="s">
        <v>1767</v>
      </c>
      <c r="D3064" s="96">
        <v>70</v>
      </c>
      <c r="E3064" s="97">
        <v>85</v>
      </c>
      <c r="F3064" s="97">
        <v>65</v>
      </c>
      <c r="G3064" s="97">
        <v>105</v>
      </c>
      <c r="H3064" s="97">
        <v>85</v>
      </c>
      <c r="I3064" s="98">
        <v>120</v>
      </c>
      <c r="J3064" s="122"/>
      <c r="K3064" s="417"/>
      <c r="L3064" s="417"/>
      <c r="M3064" s="74"/>
    </row>
    <row r="3065" spans="2:13">
      <c r="B3065" s="75" t="s">
        <v>1667</v>
      </c>
      <c r="C3065" s="95" t="s">
        <v>8</v>
      </c>
      <c r="D3065" s="462" t="s">
        <v>1671</v>
      </c>
      <c r="E3065" s="463"/>
      <c r="F3065" s="463"/>
      <c r="G3065" s="463"/>
      <c r="H3065" s="463"/>
      <c r="I3065" s="464"/>
      <c r="J3065" s="122"/>
      <c r="K3065" s="417"/>
      <c r="L3065" s="417"/>
      <c r="M3065" s="74"/>
    </row>
    <row r="3066" spans="2:13">
      <c r="B3066" s="75" t="s">
        <v>1668</v>
      </c>
      <c r="C3066" s="95" t="s">
        <v>1725</v>
      </c>
      <c r="D3066" s="465" t="s">
        <v>1663</v>
      </c>
      <c r="E3066" s="466"/>
      <c r="F3066" s="466"/>
      <c r="G3066" s="466" t="s">
        <v>1664</v>
      </c>
      <c r="H3066" s="466"/>
      <c r="I3066" s="467"/>
      <c r="J3066" s="122"/>
      <c r="K3066" s="417"/>
      <c r="L3066" s="417"/>
      <c r="M3066" s="74"/>
    </row>
    <row r="3067" spans="2:13">
      <c r="B3067" s="75" t="s">
        <v>1672</v>
      </c>
      <c r="C3067" s="95" t="s">
        <v>1531</v>
      </c>
      <c r="D3067" s="72" t="s">
        <v>1665</v>
      </c>
      <c r="E3067" s="417" t="s">
        <v>980</v>
      </c>
      <c r="F3067" s="417"/>
      <c r="G3067" s="73" t="s">
        <v>1665</v>
      </c>
      <c r="H3067" s="417" t="s">
        <v>1725</v>
      </c>
      <c r="I3067" s="79"/>
      <c r="J3067" s="122"/>
      <c r="K3067" s="417"/>
      <c r="L3067" s="417"/>
      <c r="M3067" s="74"/>
    </row>
    <row r="3068" spans="2:13">
      <c r="B3068" s="75" t="s">
        <v>1661</v>
      </c>
      <c r="C3068" s="95">
        <v>403.06</v>
      </c>
      <c r="D3068" s="80" t="s">
        <v>1666</v>
      </c>
      <c r="E3068" s="99">
        <v>90</v>
      </c>
      <c r="F3068" s="77"/>
      <c r="G3068" s="81" t="s">
        <v>1666</v>
      </c>
      <c r="H3068" s="99" t="s">
        <v>1725</v>
      </c>
      <c r="I3068" s="78"/>
      <c r="J3068" s="122"/>
      <c r="K3068" s="417"/>
      <c r="L3068" s="417"/>
      <c r="M3068" s="74"/>
    </row>
    <row r="3069" spans="2:13">
      <c r="B3069" s="75" t="s">
        <v>1662</v>
      </c>
      <c r="C3069" s="95">
        <v>144.18</v>
      </c>
      <c r="D3069" s="462" t="s">
        <v>1670</v>
      </c>
      <c r="E3069" s="463"/>
      <c r="F3069" s="463"/>
      <c r="G3069" s="463"/>
      <c r="H3069" s="463"/>
      <c r="I3069" s="464"/>
      <c r="J3069" s="122"/>
      <c r="K3069" s="417"/>
      <c r="L3069" s="417"/>
      <c r="M3069" s="74"/>
    </row>
    <row r="3070" spans="2:13">
      <c r="B3070" s="75" t="s">
        <v>1730</v>
      </c>
      <c r="C3070" s="149">
        <v>413.2</v>
      </c>
      <c r="D3070" s="465" t="s">
        <v>1663</v>
      </c>
      <c r="E3070" s="466"/>
      <c r="F3070" s="466"/>
      <c r="G3070" s="466" t="s">
        <v>1664</v>
      </c>
      <c r="H3070" s="466"/>
      <c r="I3070" s="467"/>
      <c r="J3070" s="122"/>
      <c r="K3070" s="417"/>
      <c r="L3070" s="417"/>
      <c r="M3070" s="74"/>
    </row>
    <row r="3071" spans="2:13">
      <c r="B3071" s="75" t="s">
        <v>1715</v>
      </c>
      <c r="C3071" s="95">
        <v>1.08</v>
      </c>
      <c r="D3071" s="72" t="s">
        <v>1665</v>
      </c>
      <c r="E3071" s="417" t="s">
        <v>981</v>
      </c>
      <c r="F3071" s="417"/>
      <c r="G3071" s="73" t="s">
        <v>1665</v>
      </c>
      <c r="H3071" s="417" t="s">
        <v>1725</v>
      </c>
      <c r="I3071" s="79"/>
      <c r="J3071" s="122"/>
      <c r="K3071" s="417"/>
      <c r="L3071" s="417"/>
      <c r="M3071" s="74"/>
    </row>
    <row r="3072" spans="2:13">
      <c r="B3072" s="75" t="s">
        <v>1716</v>
      </c>
      <c r="C3072" s="95">
        <v>1.85</v>
      </c>
      <c r="D3072" s="72" t="s">
        <v>1666</v>
      </c>
      <c r="E3072" s="99">
        <v>126</v>
      </c>
      <c r="F3072" s="77"/>
      <c r="G3072" s="81" t="s">
        <v>1666</v>
      </c>
      <c r="H3072" s="100" t="s">
        <v>1725</v>
      </c>
      <c r="I3072" s="79"/>
      <c r="J3072" s="122"/>
      <c r="K3072" s="417"/>
      <c r="L3072" s="417"/>
      <c r="M3072" s="74"/>
    </row>
    <row r="3073" spans="2:13">
      <c r="B3073" s="468" t="s">
        <v>1673</v>
      </c>
      <c r="C3073" s="463"/>
      <c r="D3073" s="464"/>
      <c r="E3073" s="462" t="s">
        <v>1674</v>
      </c>
      <c r="F3073" s="463"/>
      <c r="G3073" s="464"/>
      <c r="H3073" s="462" t="s">
        <v>1675</v>
      </c>
      <c r="I3073" s="463"/>
      <c r="J3073" s="464"/>
      <c r="K3073" s="462" t="s">
        <v>1703</v>
      </c>
      <c r="L3073" s="463"/>
      <c r="M3073" s="469"/>
    </row>
    <row r="3074" spans="2:13">
      <c r="B3074" s="82" t="s">
        <v>1676</v>
      </c>
      <c r="C3074" s="414" t="s">
        <v>1677</v>
      </c>
      <c r="D3074" s="415" t="s">
        <v>1678</v>
      </c>
      <c r="E3074" s="413" t="s">
        <v>1676</v>
      </c>
      <c r="F3074" s="414" t="s">
        <v>1677</v>
      </c>
      <c r="G3074" s="415" t="s">
        <v>1678</v>
      </c>
      <c r="H3074" s="413" t="s">
        <v>1696</v>
      </c>
      <c r="I3074" s="414" t="s">
        <v>1733</v>
      </c>
      <c r="J3074" s="415" t="s">
        <v>1734</v>
      </c>
      <c r="K3074" s="413" t="s">
        <v>1704</v>
      </c>
      <c r="L3074" s="414"/>
      <c r="M3074" s="86" t="s">
        <v>1705</v>
      </c>
    </row>
    <row r="3075" spans="2:13">
      <c r="B3075" s="70" t="s">
        <v>1680</v>
      </c>
      <c r="C3075" s="95" t="s">
        <v>1146</v>
      </c>
      <c r="D3075" s="101">
        <v>102</v>
      </c>
      <c r="E3075" s="416" t="s">
        <v>1680</v>
      </c>
      <c r="F3075" s="103" t="s">
        <v>946</v>
      </c>
      <c r="G3075" s="101">
        <v>68</v>
      </c>
      <c r="H3075" s="416" t="s">
        <v>1697</v>
      </c>
      <c r="I3075" s="95">
        <v>0</v>
      </c>
      <c r="J3075" s="101">
        <v>0</v>
      </c>
      <c r="K3075" s="416" t="s">
        <v>1706</v>
      </c>
      <c r="L3075" s="417"/>
      <c r="M3075" s="116">
        <v>60</v>
      </c>
    </row>
    <row r="3076" spans="2:13">
      <c r="B3076" s="70" t="s">
        <v>1681</v>
      </c>
      <c r="C3076" s="95" t="s">
        <v>1724</v>
      </c>
      <c r="D3076" s="101">
        <v>0</v>
      </c>
      <c r="E3076" s="416" t="s">
        <v>1681</v>
      </c>
      <c r="F3076" s="95" t="s">
        <v>1724</v>
      </c>
      <c r="G3076" s="101">
        <v>0</v>
      </c>
      <c r="H3076" s="416" t="s">
        <v>1698</v>
      </c>
      <c r="I3076" s="95">
        <v>90</v>
      </c>
      <c r="J3076" s="101">
        <v>-75</v>
      </c>
      <c r="K3076" s="416" t="s">
        <v>1737</v>
      </c>
      <c r="L3076" s="417"/>
      <c r="M3076" s="116">
        <v>61</v>
      </c>
    </row>
    <row r="3077" spans="2:13">
      <c r="B3077" s="70" t="s">
        <v>1682</v>
      </c>
      <c r="C3077" s="95" t="s">
        <v>1724</v>
      </c>
      <c r="D3077" s="101">
        <v>0</v>
      </c>
      <c r="E3077" s="416" t="s">
        <v>1682</v>
      </c>
      <c r="F3077" s="95" t="s">
        <v>1724</v>
      </c>
      <c r="G3077" s="101">
        <v>0</v>
      </c>
      <c r="H3077" s="416" t="s">
        <v>1699</v>
      </c>
      <c r="I3077" s="95">
        <v>0</v>
      </c>
      <c r="J3077" s="101">
        <v>30</v>
      </c>
      <c r="K3077" s="76" t="s">
        <v>1708</v>
      </c>
      <c r="L3077" s="77"/>
      <c r="M3077" s="110"/>
    </row>
    <row r="3078" spans="2:13">
      <c r="B3078" s="70" t="s">
        <v>1683</v>
      </c>
      <c r="C3078" s="118" t="s">
        <v>1789</v>
      </c>
      <c r="D3078" s="101">
        <v>75</v>
      </c>
      <c r="E3078" s="416" t="s">
        <v>1683</v>
      </c>
      <c r="F3078" s="95" t="s">
        <v>1724</v>
      </c>
      <c r="G3078" s="101">
        <v>0</v>
      </c>
      <c r="H3078" s="416" t="s">
        <v>1700</v>
      </c>
      <c r="I3078" s="95">
        <v>0</v>
      </c>
      <c r="J3078" s="101">
        <v>0</v>
      </c>
      <c r="K3078" s="462" t="s">
        <v>1709</v>
      </c>
      <c r="L3078" s="463"/>
      <c r="M3078" s="469"/>
    </row>
    <row r="3079" spans="2:13">
      <c r="B3079" s="70" t="s">
        <v>1684</v>
      </c>
      <c r="C3079" s="95" t="s">
        <v>1725</v>
      </c>
      <c r="D3079" s="101" t="s">
        <v>1725</v>
      </c>
      <c r="E3079" s="416" t="s">
        <v>1684</v>
      </c>
      <c r="F3079" s="95" t="s">
        <v>1725</v>
      </c>
      <c r="G3079" s="101" t="s">
        <v>1725</v>
      </c>
      <c r="H3079" s="417" t="s">
        <v>1726</v>
      </c>
      <c r="I3079" s="95">
        <v>50</v>
      </c>
      <c r="J3079" s="101">
        <v>0</v>
      </c>
      <c r="K3079" s="470" t="s">
        <v>1710</v>
      </c>
      <c r="L3079" s="471"/>
      <c r="M3079" s="116">
        <v>0</v>
      </c>
    </row>
    <row r="3080" spans="2:13">
      <c r="B3080" s="70" t="s">
        <v>1685</v>
      </c>
      <c r="C3080" s="95" t="s">
        <v>1724</v>
      </c>
      <c r="D3080" s="101">
        <v>0</v>
      </c>
      <c r="E3080" s="416" t="s">
        <v>1685</v>
      </c>
      <c r="F3080" s="95" t="s">
        <v>1724</v>
      </c>
      <c r="G3080" s="101">
        <v>0</v>
      </c>
      <c r="H3080" s="416" t="s">
        <v>1701</v>
      </c>
      <c r="I3080" s="95">
        <v>0</v>
      </c>
      <c r="J3080" s="101">
        <v>10</v>
      </c>
      <c r="K3080" s="470" t="s">
        <v>1711</v>
      </c>
      <c r="L3080" s="471"/>
      <c r="M3080" s="116">
        <v>0</v>
      </c>
    </row>
    <row r="3081" spans="2:13">
      <c r="B3081" s="70" t="s">
        <v>1686</v>
      </c>
      <c r="C3081" s="105" t="s">
        <v>871</v>
      </c>
      <c r="D3081" s="101">
        <v>150</v>
      </c>
      <c r="E3081" s="416" t="s">
        <v>1686</v>
      </c>
      <c r="F3081" s="103" t="s">
        <v>868</v>
      </c>
      <c r="G3081" s="101">
        <v>84</v>
      </c>
      <c r="H3081" s="416" t="s">
        <v>1687</v>
      </c>
      <c r="I3081" s="95">
        <v>85</v>
      </c>
      <c r="J3081" s="101">
        <v>0</v>
      </c>
      <c r="K3081" s="470" t="s">
        <v>1712</v>
      </c>
      <c r="L3081" s="471"/>
      <c r="M3081" s="116">
        <v>0</v>
      </c>
    </row>
    <row r="3082" spans="2:13">
      <c r="B3082" s="70" t="s">
        <v>1687</v>
      </c>
      <c r="C3082" s="95" t="s">
        <v>1724</v>
      </c>
      <c r="D3082" s="101">
        <v>0</v>
      </c>
      <c r="E3082" s="416" t="s">
        <v>1687</v>
      </c>
      <c r="F3082" s="95" t="s">
        <v>1724</v>
      </c>
      <c r="G3082" s="101">
        <v>0</v>
      </c>
      <c r="H3082" s="416" t="s">
        <v>1702</v>
      </c>
      <c r="I3082" s="109">
        <v>55</v>
      </c>
      <c r="J3082" s="115">
        <v>0</v>
      </c>
      <c r="K3082" s="96"/>
      <c r="L3082" s="109"/>
      <c r="M3082" s="110"/>
    </row>
    <row r="3083" spans="2:13">
      <c r="B3083" s="70" t="s">
        <v>1688</v>
      </c>
      <c r="C3083" s="103" t="s">
        <v>813</v>
      </c>
      <c r="D3083" s="101">
        <v>100</v>
      </c>
      <c r="E3083" s="416" t="s">
        <v>1688</v>
      </c>
      <c r="F3083" s="95" t="s">
        <v>1724</v>
      </c>
      <c r="G3083" s="101">
        <v>0</v>
      </c>
      <c r="H3083" s="472" t="s">
        <v>1714</v>
      </c>
      <c r="I3083" s="473"/>
      <c r="J3083" s="90" t="s">
        <v>1713</v>
      </c>
      <c r="K3083" s="106">
        <v>10</v>
      </c>
      <c r="L3083" s="91" t="s">
        <v>1707</v>
      </c>
      <c r="M3083" s="107">
        <v>145</v>
      </c>
    </row>
    <row r="3084" spans="2:13">
      <c r="B3084" s="70" t="s">
        <v>1689</v>
      </c>
      <c r="C3084" s="95" t="s">
        <v>629</v>
      </c>
      <c r="D3084" s="101">
        <v>60</v>
      </c>
      <c r="E3084" s="416" t="s">
        <v>1689</v>
      </c>
      <c r="F3084" s="95" t="s">
        <v>1724</v>
      </c>
      <c r="G3084" s="101">
        <v>0</v>
      </c>
      <c r="H3084" s="417"/>
      <c r="I3084" s="417"/>
      <c r="J3084" s="417"/>
      <c r="K3084" s="417"/>
      <c r="L3084" s="417"/>
      <c r="M3084" s="74"/>
    </row>
    <row r="3085" spans="2:13">
      <c r="B3085" s="70" t="s">
        <v>1690</v>
      </c>
      <c r="C3085" s="95" t="s">
        <v>1724</v>
      </c>
      <c r="D3085" s="101">
        <v>0</v>
      </c>
      <c r="E3085" s="416" t="s">
        <v>1690</v>
      </c>
      <c r="F3085" s="95" t="s">
        <v>1724</v>
      </c>
      <c r="G3085" s="101">
        <v>0</v>
      </c>
      <c r="H3085" s="417"/>
      <c r="I3085" s="417"/>
      <c r="J3085" s="417"/>
      <c r="K3085" s="417"/>
      <c r="L3085" s="417"/>
      <c r="M3085" s="74"/>
    </row>
    <row r="3086" spans="2:13">
      <c r="B3086" s="70" t="s">
        <v>1691</v>
      </c>
      <c r="C3086" s="95" t="s">
        <v>1751</v>
      </c>
      <c r="D3086" s="101">
        <v>80</v>
      </c>
      <c r="E3086" s="416" t="s">
        <v>1691</v>
      </c>
      <c r="F3086" s="95" t="s">
        <v>1724</v>
      </c>
      <c r="G3086" s="101">
        <v>0</v>
      </c>
      <c r="H3086" s="417"/>
      <c r="I3086" s="417"/>
      <c r="J3086" s="417"/>
      <c r="K3086" s="417"/>
      <c r="L3086" s="417"/>
      <c r="M3086" s="74"/>
    </row>
    <row r="3087" spans="2:13">
      <c r="B3087" s="70" t="s">
        <v>1692</v>
      </c>
      <c r="C3087" s="95" t="s">
        <v>1156</v>
      </c>
      <c r="D3087" s="101">
        <v>68</v>
      </c>
      <c r="E3087" s="416" t="s">
        <v>1692</v>
      </c>
      <c r="F3087" s="95" t="s">
        <v>1724</v>
      </c>
      <c r="G3087" s="101">
        <v>0</v>
      </c>
      <c r="H3087" s="417"/>
      <c r="I3087" s="417"/>
      <c r="J3087" s="417"/>
      <c r="K3087" s="417"/>
      <c r="L3087" s="417"/>
      <c r="M3087" s="74"/>
    </row>
    <row r="3088" spans="2:13">
      <c r="B3088" s="70" t="s">
        <v>1693</v>
      </c>
      <c r="C3088" s="95" t="s">
        <v>1724</v>
      </c>
      <c r="D3088" s="101">
        <v>0</v>
      </c>
      <c r="E3088" s="416" t="s">
        <v>1693</v>
      </c>
      <c r="F3088" s="95" t="s">
        <v>1724</v>
      </c>
      <c r="G3088" s="101">
        <v>0</v>
      </c>
      <c r="H3088" s="95" t="s">
        <v>1718</v>
      </c>
      <c r="I3088" s="417"/>
      <c r="J3088" s="94" t="s">
        <v>1719</v>
      </c>
      <c r="K3088" s="417"/>
      <c r="L3088" s="94" t="s">
        <v>1720</v>
      </c>
      <c r="M3088" s="74"/>
    </row>
    <row r="3089" spans="2:13">
      <c r="B3089" s="70" t="s">
        <v>1694</v>
      </c>
      <c r="C3089" s="95" t="s">
        <v>1076</v>
      </c>
      <c r="D3089" s="101">
        <v>120</v>
      </c>
      <c r="E3089" s="416" t="s">
        <v>1694</v>
      </c>
      <c r="F3089" s="105" t="s">
        <v>801</v>
      </c>
      <c r="G3089" s="101">
        <v>90</v>
      </c>
      <c r="H3089" s="417"/>
      <c r="I3089" s="417"/>
      <c r="J3089" s="417"/>
      <c r="K3089" s="417"/>
      <c r="L3089" s="417"/>
      <c r="M3089" s="74"/>
    </row>
    <row r="3090" spans="2:13">
      <c r="B3090" s="70" t="s">
        <v>1679</v>
      </c>
      <c r="C3090" s="95" t="s">
        <v>754</v>
      </c>
      <c r="D3090" s="101">
        <v>80</v>
      </c>
      <c r="E3090" s="416" t="s">
        <v>1679</v>
      </c>
      <c r="F3090" s="95" t="s">
        <v>1724</v>
      </c>
      <c r="G3090" s="101">
        <v>0</v>
      </c>
      <c r="H3090" s="417"/>
      <c r="I3090" s="417"/>
      <c r="J3090" s="417"/>
      <c r="K3090" s="417"/>
      <c r="L3090" s="417"/>
      <c r="M3090" s="74"/>
    </row>
    <row r="3091" spans="2:13">
      <c r="B3091" s="70" t="s">
        <v>1695</v>
      </c>
      <c r="C3091" s="95" t="s">
        <v>966</v>
      </c>
      <c r="D3091" s="101">
        <v>75</v>
      </c>
      <c r="E3091" s="416" t="s">
        <v>1695</v>
      </c>
      <c r="F3091" s="95" t="s">
        <v>1724</v>
      </c>
      <c r="G3091" s="101">
        <v>0</v>
      </c>
      <c r="H3091" s="417"/>
      <c r="I3091" s="417"/>
      <c r="J3091" s="417"/>
      <c r="K3091" s="417"/>
      <c r="L3091" s="417"/>
      <c r="M3091" s="74"/>
    </row>
    <row r="3092" spans="2:13" ht="15.75" thickBot="1">
      <c r="B3092" s="111" t="s">
        <v>1731</v>
      </c>
      <c r="C3092" s="102"/>
      <c r="D3092" s="117">
        <v>91</v>
      </c>
      <c r="E3092" s="112" t="s">
        <v>1732</v>
      </c>
      <c r="F3092" s="102"/>
      <c r="G3092" s="117">
        <v>81</v>
      </c>
      <c r="H3092" s="92"/>
      <c r="I3092" s="92"/>
      <c r="J3092" s="92"/>
      <c r="K3092" s="92"/>
      <c r="L3092" s="92"/>
      <c r="M3092" s="93"/>
    </row>
    <row r="3093" spans="2:13" ht="16.5" thickTop="1" thickBot="1">
      <c r="C3093" s="166"/>
      <c r="D3093" s="166"/>
      <c r="E3093" s="165"/>
      <c r="F3093" s="166"/>
      <c r="G3093" s="166"/>
      <c r="H3093" s="165"/>
      <c r="I3093" s="165"/>
      <c r="J3093" s="165"/>
      <c r="K3093" s="165"/>
      <c r="L3093" s="165"/>
      <c r="M3093" s="165"/>
    </row>
    <row r="3094" spans="2:13" ht="16.5" thickTop="1" thickBot="1">
      <c r="B3094" s="457" t="s">
        <v>1779</v>
      </c>
      <c r="C3094" s="458"/>
      <c r="D3094" s="459" t="s">
        <v>1660</v>
      </c>
      <c r="E3094" s="460"/>
      <c r="F3094" s="460"/>
      <c r="G3094" s="460"/>
      <c r="H3094" s="460"/>
      <c r="I3094" s="461"/>
      <c r="J3094" s="167"/>
      <c r="K3094" s="68"/>
      <c r="L3094" s="68"/>
      <c r="M3094" s="69"/>
    </row>
    <row r="3095" spans="2:13" ht="15.75" thickTop="1">
      <c r="B3095" s="75" t="s">
        <v>1669</v>
      </c>
      <c r="C3095" s="159">
        <v>16</v>
      </c>
      <c r="D3095" s="158" t="s">
        <v>1654</v>
      </c>
      <c r="E3095" s="159" t="s">
        <v>1655</v>
      </c>
      <c r="F3095" s="159" t="s">
        <v>1656</v>
      </c>
      <c r="G3095" s="159" t="s">
        <v>1658</v>
      </c>
      <c r="H3095" s="159" t="s">
        <v>1657</v>
      </c>
      <c r="I3095" s="160" t="s">
        <v>1659</v>
      </c>
      <c r="J3095" s="168"/>
      <c r="K3095" s="157"/>
      <c r="L3095" s="157"/>
      <c r="M3095" s="74"/>
    </row>
    <row r="3096" spans="2:13">
      <c r="B3096" s="75" t="s">
        <v>1762</v>
      </c>
      <c r="C3096" s="95" t="s">
        <v>1747</v>
      </c>
      <c r="D3096" s="96">
        <v>70</v>
      </c>
      <c r="E3096" s="97">
        <v>130</v>
      </c>
      <c r="F3096" s="97">
        <v>100</v>
      </c>
      <c r="G3096" s="97">
        <v>55</v>
      </c>
      <c r="H3096" s="97">
        <v>80</v>
      </c>
      <c r="I3096" s="98">
        <v>65</v>
      </c>
      <c r="J3096" s="168"/>
      <c r="K3096" s="157"/>
      <c r="L3096" s="157"/>
      <c r="M3096" s="74"/>
    </row>
    <row r="3097" spans="2:13">
      <c r="B3097" s="75" t="s">
        <v>1667</v>
      </c>
      <c r="C3097" s="95" t="s">
        <v>0</v>
      </c>
      <c r="D3097" s="462" t="s">
        <v>1671</v>
      </c>
      <c r="E3097" s="463"/>
      <c r="F3097" s="463"/>
      <c r="G3097" s="463"/>
      <c r="H3097" s="463"/>
      <c r="I3097" s="464"/>
      <c r="J3097" s="168"/>
      <c r="K3097" s="157"/>
      <c r="L3097" s="157"/>
      <c r="M3097" s="74"/>
    </row>
    <row r="3098" spans="2:13">
      <c r="B3098" s="75" t="s">
        <v>1668</v>
      </c>
      <c r="C3098" s="95" t="s">
        <v>15</v>
      </c>
      <c r="D3098" s="465" t="s">
        <v>1663</v>
      </c>
      <c r="E3098" s="466"/>
      <c r="F3098" s="466"/>
      <c r="G3098" s="466" t="s">
        <v>1664</v>
      </c>
      <c r="H3098" s="466"/>
      <c r="I3098" s="467"/>
      <c r="J3098" s="168"/>
      <c r="K3098" s="157"/>
      <c r="L3098" s="157"/>
      <c r="M3098" s="74"/>
    </row>
    <row r="3099" spans="2:13">
      <c r="B3099" s="75" t="s">
        <v>1672</v>
      </c>
      <c r="C3099" s="103" t="s">
        <v>1620</v>
      </c>
      <c r="D3099" s="72" t="s">
        <v>1665</v>
      </c>
      <c r="E3099" s="157" t="s">
        <v>706</v>
      </c>
      <c r="F3099" s="157"/>
      <c r="G3099" s="73" t="s">
        <v>1665</v>
      </c>
      <c r="H3099" s="157" t="s">
        <v>711</v>
      </c>
      <c r="I3099" s="79"/>
      <c r="J3099" s="170"/>
      <c r="K3099" s="157"/>
      <c r="L3099" s="157"/>
      <c r="M3099" s="74"/>
    </row>
    <row r="3100" spans="2:13">
      <c r="B3100" s="75" t="s">
        <v>1661</v>
      </c>
      <c r="C3100" s="95">
        <v>688.26</v>
      </c>
      <c r="D3100" s="80" t="s">
        <v>1666</v>
      </c>
      <c r="E3100" s="99">
        <v>90</v>
      </c>
      <c r="F3100" s="77"/>
      <c r="G3100" s="81" t="s">
        <v>1666</v>
      </c>
      <c r="H3100" s="99">
        <v>90</v>
      </c>
      <c r="I3100" s="78"/>
      <c r="J3100" s="169"/>
      <c r="K3100" s="157"/>
      <c r="L3100" s="157"/>
      <c r="M3100" s="74"/>
    </row>
    <row r="3101" spans="2:13">
      <c r="B3101" s="75" t="s">
        <v>1662</v>
      </c>
      <c r="C3101" s="95">
        <v>602.64</v>
      </c>
      <c r="D3101" s="462" t="s">
        <v>1670</v>
      </c>
      <c r="E3101" s="463"/>
      <c r="F3101" s="463"/>
      <c r="G3101" s="463"/>
      <c r="H3101" s="463"/>
      <c r="I3101" s="464"/>
      <c r="J3101" s="169"/>
      <c r="K3101" s="157"/>
      <c r="L3101" s="157"/>
      <c r="M3101" s="74"/>
    </row>
    <row r="3102" spans="2:13">
      <c r="B3102" s="75" t="s">
        <v>1730</v>
      </c>
      <c r="C3102" s="95">
        <v>316.52999999999997</v>
      </c>
      <c r="D3102" s="465" t="s">
        <v>1663</v>
      </c>
      <c r="E3102" s="466"/>
      <c r="F3102" s="466"/>
      <c r="G3102" s="466" t="s">
        <v>1664</v>
      </c>
      <c r="H3102" s="466"/>
      <c r="I3102" s="467"/>
      <c r="J3102" s="169"/>
      <c r="K3102" s="157"/>
      <c r="L3102" s="157"/>
      <c r="M3102" s="74"/>
    </row>
    <row r="3103" spans="2:13">
      <c r="B3103" s="75" t="s">
        <v>1715</v>
      </c>
      <c r="C3103" s="95">
        <v>1.08</v>
      </c>
      <c r="D3103" s="72" t="s">
        <v>1665</v>
      </c>
      <c r="E3103" s="157" t="s">
        <v>708</v>
      </c>
      <c r="F3103" s="157"/>
      <c r="G3103" s="73" t="s">
        <v>1665</v>
      </c>
      <c r="H3103" s="157" t="s">
        <v>862</v>
      </c>
      <c r="I3103" s="79"/>
      <c r="J3103" s="169"/>
      <c r="K3103" s="157"/>
      <c r="L3103" s="157"/>
      <c r="M3103" s="74"/>
    </row>
    <row r="3104" spans="2:13">
      <c r="B3104" s="75" t="s">
        <v>1716</v>
      </c>
      <c r="C3104" s="149">
        <v>1</v>
      </c>
      <c r="D3104" s="72" t="s">
        <v>1666</v>
      </c>
      <c r="E3104" s="99">
        <v>90</v>
      </c>
      <c r="F3104" s="77"/>
      <c r="G3104" s="81" t="s">
        <v>1666</v>
      </c>
      <c r="H3104" s="100">
        <v>80</v>
      </c>
      <c r="I3104" s="79"/>
      <c r="J3104" s="169"/>
      <c r="K3104" s="157"/>
      <c r="L3104" s="157"/>
      <c r="M3104" s="74"/>
    </row>
    <row r="3105" spans="2:13">
      <c r="B3105" s="468" t="s">
        <v>1673</v>
      </c>
      <c r="C3105" s="463"/>
      <c r="D3105" s="464"/>
      <c r="E3105" s="462" t="s">
        <v>1674</v>
      </c>
      <c r="F3105" s="463"/>
      <c r="G3105" s="464"/>
      <c r="H3105" s="462" t="s">
        <v>1675</v>
      </c>
      <c r="I3105" s="463"/>
      <c r="J3105" s="464"/>
      <c r="K3105" s="462" t="s">
        <v>1703</v>
      </c>
      <c r="L3105" s="463"/>
      <c r="M3105" s="469"/>
    </row>
    <row r="3106" spans="2:13">
      <c r="B3106" s="82" t="s">
        <v>1676</v>
      </c>
      <c r="C3106" s="159" t="s">
        <v>1677</v>
      </c>
      <c r="D3106" s="160" t="s">
        <v>1678</v>
      </c>
      <c r="E3106" s="158" t="s">
        <v>1676</v>
      </c>
      <c r="F3106" s="159" t="s">
        <v>1677</v>
      </c>
      <c r="G3106" s="160" t="s">
        <v>1678</v>
      </c>
      <c r="H3106" s="158" t="s">
        <v>1696</v>
      </c>
      <c r="I3106" s="159" t="s">
        <v>1733</v>
      </c>
      <c r="J3106" s="160" t="s">
        <v>1734</v>
      </c>
      <c r="K3106" s="158" t="s">
        <v>1704</v>
      </c>
      <c r="L3106" s="159"/>
      <c r="M3106" s="86" t="s">
        <v>1705</v>
      </c>
    </row>
    <row r="3107" spans="2:13">
      <c r="B3107" s="70" t="s">
        <v>1680</v>
      </c>
      <c r="C3107" s="95" t="s">
        <v>1146</v>
      </c>
      <c r="D3107" s="101">
        <v>102</v>
      </c>
      <c r="E3107" s="156" t="s">
        <v>1680</v>
      </c>
      <c r="F3107" s="95" t="s">
        <v>1282</v>
      </c>
      <c r="G3107" s="101">
        <v>90</v>
      </c>
      <c r="H3107" s="156" t="s">
        <v>1697</v>
      </c>
      <c r="I3107" s="95">
        <v>0</v>
      </c>
      <c r="J3107" s="101">
        <v>0</v>
      </c>
      <c r="K3107" s="156" t="s">
        <v>1706</v>
      </c>
      <c r="L3107" s="157"/>
      <c r="M3107" s="116">
        <v>0</v>
      </c>
    </row>
    <row r="3108" spans="2:13">
      <c r="B3108" s="70" t="s">
        <v>1681</v>
      </c>
      <c r="C3108" s="95" t="s">
        <v>1724</v>
      </c>
      <c r="D3108" s="101">
        <v>0</v>
      </c>
      <c r="E3108" s="156" t="s">
        <v>1681</v>
      </c>
      <c r="F3108" s="95" t="s">
        <v>1724</v>
      </c>
      <c r="G3108" s="101">
        <v>0</v>
      </c>
      <c r="H3108" s="156" t="s">
        <v>1698</v>
      </c>
      <c r="I3108" s="95">
        <v>90</v>
      </c>
      <c r="J3108" s="101">
        <v>0</v>
      </c>
      <c r="K3108" s="156" t="s">
        <v>1737</v>
      </c>
      <c r="L3108" s="157"/>
      <c r="M3108" s="116">
        <v>50</v>
      </c>
    </row>
    <row r="3109" spans="2:13">
      <c r="B3109" s="70" t="s">
        <v>1682</v>
      </c>
      <c r="C3109" s="95" t="s">
        <v>1724</v>
      </c>
      <c r="D3109" s="101">
        <v>0</v>
      </c>
      <c r="E3109" s="156" t="s">
        <v>1682</v>
      </c>
      <c r="F3109" s="95" t="s">
        <v>1724</v>
      </c>
      <c r="G3109" s="101">
        <v>0</v>
      </c>
      <c r="H3109" s="156" t="s">
        <v>1699</v>
      </c>
      <c r="I3109" s="95">
        <v>0</v>
      </c>
      <c r="J3109" s="101">
        <v>30</v>
      </c>
      <c r="K3109" s="76" t="s">
        <v>1708</v>
      </c>
      <c r="L3109" s="77"/>
      <c r="M3109" s="110">
        <v>0</v>
      </c>
    </row>
    <row r="3110" spans="2:13">
      <c r="B3110" s="70" t="s">
        <v>1683</v>
      </c>
      <c r="C3110" s="95" t="s">
        <v>1724</v>
      </c>
      <c r="D3110" s="101">
        <v>0</v>
      </c>
      <c r="E3110" s="156" t="s">
        <v>1683</v>
      </c>
      <c r="F3110" s="95" t="s">
        <v>1724</v>
      </c>
      <c r="G3110" s="101">
        <v>0</v>
      </c>
      <c r="H3110" s="156" t="s">
        <v>1700</v>
      </c>
      <c r="I3110" s="95">
        <v>0</v>
      </c>
      <c r="J3110" s="101">
        <v>0</v>
      </c>
      <c r="K3110" s="462" t="s">
        <v>1709</v>
      </c>
      <c r="L3110" s="463"/>
      <c r="M3110" s="469"/>
    </row>
    <row r="3111" spans="2:13">
      <c r="B3111" s="70" t="s">
        <v>1684</v>
      </c>
      <c r="C3111" s="95" t="s">
        <v>1724</v>
      </c>
      <c r="D3111" s="101">
        <v>0</v>
      </c>
      <c r="E3111" s="156" t="s">
        <v>1684</v>
      </c>
      <c r="F3111" s="95" t="s">
        <v>1724</v>
      </c>
      <c r="G3111" s="101">
        <v>0</v>
      </c>
      <c r="H3111" s="157" t="s">
        <v>1726</v>
      </c>
      <c r="I3111" s="95">
        <v>50</v>
      </c>
      <c r="J3111" s="101">
        <v>0</v>
      </c>
      <c r="K3111" s="470" t="s">
        <v>1710</v>
      </c>
      <c r="L3111" s="471"/>
      <c r="M3111" s="116">
        <v>0</v>
      </c>
    </row>
    <row r="3112" spans="2:13">
      <c r="B3112" s="70" t="s">
        <v>1685</v>
      </c>
      <c r="C3112" s="95" t="s">
        <v>1724</v>
      </c>
      <c r="D3112" s="101">
        <v>0</v>
      </c>
      <c r="E3112" s="156" t="s">
        <v>1685</v>
      </c>
      <c r="F3112" s="95" t="s">
        <v>1724</v>
      </c>
      <c r="G3112" s="101">
        <v>0</v>
      </c>
      <c r="H3112" s="156" t="s">
        <v>1701</v>
      </c>
      <c r="I3112" s="95">
        <v>0</v>
      </c>
      <c r="J3112" s="101">
        <v>0</v>
      </c>
      <c r="K3112" s="470" t="s">
        <v>1711</v>
      </c>
      <c r="L3112" s="471"/>
      <c r="M3112" s="116">
        <v>0</v>
      </c>
    </row>
    <row r="3113" spans="2:13">
      <c r="B3113" s="70" t="s">
        <v>1686</v>
      </c>
      <c r="C3113" s="105" t="s">
        <v>1270</v>
      </c>
      <c r="D3113" s="101">
        <v>120</v>
      </c>
      <c r="E3113" s="156" t="s">
        <v>1686</v>
      </c>
      <c r="F3113" s="118" t="s">
        <v>1339</v>
      </c>
      <c r="G3113" s="101">
        <v>90</v>
      </c>
      <c r="H3113" s="156" t="s">
        <v>1687</v>
      </c>
      <c r="I3113" s="95">
        <v>85</v>
      </c>
      <c r="J3113" s="101">
        <v>0</v>
      </c>
      <c r="K3113" s="470" t="s">
        <v>1712</v>
      </c>
      <c r="L3113" s="471"/>
      <c r="M3113" s="116">
        <v>0</v>
      </c>
    </row>
    <row r="3114" spans="2:13">
      <c r="B3114" s="70" t="s">
        <v>1687</v>
      </c>
      <c r="C3114" s="95" t="s">
        <v>1724</v>
      </c>
      <c r="D3114" s="101">
        <v>0</v>
      </c>
      <c r="E3114" s="156" t="s">
        <v>1687</v>
      </c>
      <c r="F3114" s="95" t="s">
        <v>1724</v>
      </c>
      <c r="G3114" s="101">
        <v>0</v>
      </c>
      <c r="H3114" s="156" t="s">
        <v>1702</v>
      </c>
      <c r="I3114" s="109">
        <v>0</v>
      </c>
      <c r="J3114" s="115">
        <v>0</v>
      </c>
      <c r="K3114" s="96"/>
      <c r="L3114" s="109"/>
      <c r="M3114" s="110"/>
    </row>
    <row r="3115" spans="2:13">
      <c r="B3115" s="70" t="s">
        <v>1688</v>
      </c>
      <c r="C3115" s="95" t="s">
        <v>1724</v>
      </c>
      <c r="D3115" s="101">
        <v>0</v>
      </c>
      <c r="E3115" s="156" t="s">
        <v>1688</v>
      </c>
      <c r="F3115" s="95" t="s">
        <v>1724</v>
      </c>
      <c r="G3115" s="101">
        <v>0</v>
      </c>
      <c r="H3115" s="472" t="s">
        <v>1714</v>
      </c>
      <c r="I3115" s="473"/>
      <c r="J3115" s="90" t="s">
        <v>1713</v>
      </c>
      <c r="K3115" s="106">
        <v>70</v>
      </c>
      <c r="L3115" s="91" t="s">
        <v>1707</v>
      </c>
      <c r="M3115" s="107">
        <v>195</v>
      </c>
    </row>
    <row r="3116" spans="2:13">
      <c r="B3116" s="70" t="s">
        <v>1689</v>
      </c>
      <c r="C3116" s="95" t="s">
        <v>629</v>
      </c>
      <c r="D3116" s="101">
        <v>90</v>
      </c>
      <c r="E3116" s="156" t="s">
        <v>1689</v>
      </c>
      <c r="F3116" s="95" t="s">
        <v>636</v>
      </c>
      <c r="G3116" s="101">
        <v>71</v>
      </c>
      <c r="H3116" s="157"/>
      <c r="I3116" s="157"/>
      <c r="J3116" s="157"/>
      <c r="K3116" s="157"/>
      <c r="L3116" s="157"/>
      <c r="M3116" s="74"/>
    </row>
    <row r="3117" spans="2:13">
      <c r="B3117" s="70" t="s">
        <v>1690</v>
      </c>
      <c r="C3117" s="95" t="s">
        <v>1724</v>
      </c>
      <c r="D3117" s="101">
        <v>0</v>
      </c>
      <c r="E3117" s="156" t="s">
        <v>1690</v>
      </c>
      <c r="F3117" s="95" t="s">
        <v>1724</v>
      </c>
      <c r="G3117" s="101">
        <v>0</v>
      </c>
      <c r="H3117" s="157"/>
      <c r="I3117" s="157"/>
      <c r="J3117" s="157"/>
      <c r="K3117" s="157"/>
      <c r="L3117" s="157"/>
      <c r="M3117" s="74"/>
    </row>
    <row r="3118" spans="2:13">
      <c r="B3118" s="70" t="s">
        <v>1691</v>
      </c>
      <c r="C3118" s="95" t="s">
        <v>1725</v>
      </c>
      <c r="D3118" s="101" t="s">
        <v>1725</v>
      </c>
      <c r="E3118" s="156" t="s">
        <v>1691</v>
      </c>
      <c r="F3118" s="95" t="s">
        <v>1725</v>
      </c>
      <c r="G3118" s="101" t="s">
        <v>1725</v>
      </c>
      <c r="H3118" s="157"/>
      <c r="I3118" s="157"/>
      <c r="J3118" s="157"/>
      <c r="K3118" s="157"/>
      <c r="L3118" s="157"/>
      <c r="M3118" s="74"/>
    </row>
    <row r="3119" spans="2:13">
      <c r="B3119" s="70" t="s">
        <v>1692</v>
      </c>
      <c r="C3119" s="95" t="s">
        <v>1724</v>
      </c>
      <c r="D3119" s="101">
        <v>0</v>
      </c>
      <c r="E3119" s="156" t="s">
        <v>1692</v>
      </c>
      <c r="F3119" s="95" t="s">
        <v>1724</v>
      </c>
      <c r="G3119" s="101">
        <v>0</v>
      </c>
      <c r="H3119" s="157"/>
      <c r="I3119" s="157"/>
      <c r="J3119" s="157"/>
      <c r="K3119" s="157"/>
      <c r="L3119" s="157"/>
      <c r="M3119" s="74"/>
    </row>
    <row r="3120" spans="2:13">
      <c r="B3120" s="70" t="s">
        <v>1693</v>
      </c>
      <c r="C3120" s="95" t="s">
        <v>1724</v>
      </c>
      <c r="D3120" s="101">
        <v>0</v>
      </c>
      <c r="E3120" s="156" t="s">
        <v>1693</v>
      </c>
      <c r="F3120" s="118" t="s">
        <v>1075</v>
      </c>
      <c r="G3120" s="101">
        <v>90</v>
      </c>
      <c r="H3120" s="95" t="s">
        <v>1718</v>
      </c>
      <c r="I3120" s="157"/>
      <c r="J3120" s="94" t="s">
        <v>1719</v>
      </c>
      <c r="K3120" s="157"/>
      <c r="L3120" s="94" t="s">
        <v>1720</v>
      </c>
      <c r="M3120" s="74"/>
    </row>
    <row r="3121" spans="2:13">
      <c r="B3121" s="70" t="s">
        <v>1694</v>
      </c>
      <c r="C3121" s="95" t="s">
        <v>1724</v>
      </c>
      <c r="D3121" s="101">
        <v>0</v>
      </c>
      <c r="E3121" s="156" t="s">
        <v>1694</v>
      </c>
      <c r="F3121" s="95" t="s">
        <v>1724</v>
      </c>
      <c r="G3121" s="101">
        <v>0</v>
      </c>
      <c r="H3121" s="157"/>
      <c r="I3121" s="157"/>
      <c r="J3121" s="157"/>
      <c r="K3121" s="157"/>
      <c r="L3121" s="157"/>
      <c r="M3121" s="74"/>
    </row>
    <row r="3122" spans="2:13">
      <c r="B3122" s="70" t="s">
        <v>1679</v>
      </c>
      <c r="C3122" s="103" t="s">
        <v>1068</v>
      </c>
      <c r="D3122" s="101">
        <v>70</v>
      </c>
      <c r="E3122" s="156" t="s">
        <v>1679</v>
      </c>
      <c r="F3122" s="95" t="s">
        <v>1724</v>
      </c>
      <c r="G3122" s="101">
        <v>0</v>
      </c>
      <c r="H3122" s="157"/>
      <c r="I3122" s="157"/>
      <c r="J3122" s="157"/>
      <c r="K3122" s="157"/>
      <c r="L3122" s="157"/>
      <c r="M3122" s="74"/>
    </row>
    <row r="3123" spans="2:13">
      <c r="B3123" s="70" t="s">
        <v>1695</v>
      </c>
      <c r="C3123" s="95" t="s">
        <v>1725</v>
      </c>
      <c r="D3123" s="101" t="s">
        <v>1725</v>
      </c>
      <c r="E3123" s="156" t="s">
        <v>1695</v>
      </c>
      <c r="F3123" s="95" t="s">
        <v>1725</v>
      </c>
      <c r="G3123" s="101" t="s">
        <v>1725</v>
      </c>
      <c r="H3123" s="157"/>
      <c r="I3123" s="157"/>
      <c r="J3123" s="157"/>
      <c r="K3123" s="157"/>
      <c r="L3123" s="157"/>
      <c r="M3123" s="74"/>
    </row>
    <row r="3124" spans="2:13" ht="15.75" thickBot="1">
      <c r="B3124" s="111" t="s">
        <v>1731</v>
      </c>
      <c r="C3124" s="102"/>
      <c r="D3124" s="117">
        <v>96</v>
      </c>
      <c r="E3124" s="112" t="s">
        <v>1732</v>
      </c>
      <c r="F3124" s="102"/>
      <c r="G3124" s="117">
        <v>85</v>
      </c>
      <c r="H3124" s="92"/>
      <c r="I3124" s="92"/>
      <c r="J3124" s="92"/>
      <c r="K3124" s="92"/>
      <c r="L3124" s="92"/>
      <c r="M3124" s="93"/>
    </row>
    <row r="3125" spans="2:13" ht="16.5" thickTop="1" thickBot="1">
      <c r="B3125" s="113"/>
      <c r="C3125" s="114"/>
      <c r="D3125" s="151"/>
      <c r="E3125" s="113"/>
      <c r="F3125" s="114"/>
      <c r="G3125" s="151"/>
      <c r="H3125" s="67"/>
      <c r="I3125" s="67"/>
      <c r="J3125" s="67"/>
      <c r="K3125" s="67"/>
      <c r="L3125" s="67"/>
      <c r="M3125" s="67"/>
    </row>
    <row r="3126" spans="2:13" ht="16.5" thickTop="1" thickBot="1">
      <c r="B3126" s="457" t="s">
        <v>1921</v>
      </c>
      <c r="C3126" s="458"/>
      <c r="D3126" s="459" t="s">
        <v>1660</v>
      </c>
      <c r="E3126" s="460"/>
      <c r="F3126" s="460"/>
      <c r="G3126" s="460"/>
      <c r="H3126" s="460"/>
      <c r="I3126" s="461"/>
      <c r="J3126" s="167"/>
      <c r="K3126" s="68"/>
      <c r="L3126" s="68"/>
      <c r="M3126" s="69"/>
    </row>
    <row r="3127" spans="2:13" ht="15.75" thickTop="1">
      <c r="B3127" s="75" t="s">
        <v>1669</v>
      </c>
      <c r="C3127" s="419">
        <v>15</v>
      </c>
      <c r="D3127" s="418" t="s">
        <v>1654</v>
      </c>
      <c r="E3127" s="419" t="s">
        <v>1655</v>
      </c>
      <c r="F3127" s="419" t="s">
        <v>1656</v>
      </c>
      <c r="G3127" s="419" t="s">
        <v>1658</v>
      </c>
      <c r="H3127" s="419" t="s">
        <v>1657</v>
      </c>
      <c r="I3127" s="420" t="s">
        <v>1659</v>
      </c>
      <c r="J3127" s="168"/>
      <c r="K3127" s="422"/>
      <c r="L3127" s="422"/>
      <c r="M3127" s="74"/>
    </row>
    <row r="3128" spans="2:13">
      <c r="B3128" s="75" t="s">
        <v>1762</v>
      </c>
      <c r="C3128" s="95" t="s">
        <v>1767</v>
      </c>
      <c r="D3128" s="96">
        <v>70</v>
      </c>
      <c r="E3128" s="97">
        <v>110</v>
      </c>
      <c r="F3128" s="97">
        <v>80</v>
      </c>
      <c r="G3128" s="97">
        <v>55</v>
      </c>
      <c r="H3128" s="97">
        <v>80</v>
      </c>
      <c r="I3128" s="98">
        <v>105</v>
      </c>
      <c r="J3128" s="168"/>
      <c r="K3128" s="422"/>
      <c r="L3128" s="422"/>
      <c r="M3128" s="74"/>
    </row>
    <row r="3129" spans="2:13">
      <c r="B3129" s="75" t="s">
        <v>1667</v>
      </c>
      <c r="C3129" s="95" t="s">
        <v>0</v>
      </c>
      <c r="D3129" s="462" t="s">
        <v>1671</v>
      </c>
      <c r="E3129" s="463"/>
      <c r="F3129" s="463"/>
      <c r="G3129" s="463"/>
      <c r="H3129" s="463"/>
      <c r="I3129" s="464"/>
      <c r="J3129" s="168"/>
      <c r="K3129" s="422"/>
      <c r="L3129" s="422"/>
      <c r="M3129" s="74"/>
    </row>
    <row r="3130" spans="2:13">
      <c r="B3130" s="75" t="s">
        <v>1668</v>
      </c>
      <c r="C3130" s="95" t="s">
        <v>6</v>
      </c>
      <c r="D3130" s="465" t="s">
        <v>1663</v>
      </c>
      <c r="E3130" s="466"/>
      <c r="F3130" s="466"/>
      <c r="G3130" s="466" t="s">
        <v>1664</v>
      </c>
      <c r="H3130" s="466"/>
      <c r="I3130" s="467"/>
      <c r="J3130" s="168"/>
      <c r="K3130" s="422"/>
      <c r="L3130" s="422"/>
      <c r="M3130" s="74"/>
    </row>
    <row r="3131" spans="2:13">
      <c r="B3131" s="75" t="s">
        <v>1672</v>
      </c>
      <c r="C3131" s="104" t="s">
        <v>1620</v>
      </c>
      <c r="D3131" s="72" t="s">
        <v>1665</v>
      </c>
      <c r="E3131" s="422" t="s">
        <v>706</v>
      </c>
      <c r="F3131" s="422"/>
      <c r="G3131" s="73" t="s">
        <v>1665</v>
      </c>
      <c r="H3131" s="422" t="s">
        <v>629</v>
      </c>
      <c r="I3131" s="79"/>
      <c r="J3131" s="284"/>
      <c r="K3131" s="422"/>
      <c r="L3131" s="422"/>
      <c r="M3131" s="74"/>
    </row>
    <row r="3132" spans="2:13">
      <c r="B3132" s="75" t="s">
        <v>1661</v>
      </c>
      <c r="C3132" s="95">
        <v>878.07</v>
      </c>
      <c r="D3132" s="80" t="s">
        <v>1666</v>
      </c>
      <c r="E3132" s="99">
        <v>90</v>
      </c>
      <c r="F3132" s="77"/>
      <c r="G3132" s="81" t="s">
        <v>1666</v>
      </c>
      <c r="H3132" s="99">
        <v>90</v>
      </c>
      <c r="I3132" s="78"/>
      <c r="J3132" s="161"/>
      <c r="K3132" s="422"/>
      <c r="L3132" s="422"/>
      <c r="M3132" s="74"/>
    </row>
    <row r="3133" spans="2:13">
      <c r="B3133" s="75" t="s">
        <v>1662</v>
      </c>
      <c r="C3133" s="95">
        <v>198.72</v>
      </c>
      <c r="D3133" s="462" t="s">
        <v>1670</v>
      </c>
      <c r="E3133" s="463"/>
      <c r="F3133" s="463"/>
      <c r="G3133" s="463"/>
      <c r="H3133" s="463"/>
      <c r="I3133" s="464"/>
      <c r="J3133" s="161"/>
      <c r="K3133" s="422"/>
      <c r="L3133" s="422"/>
      <c r="M3133" s="74"/>
    </row>
    <row r="3134" spans="2:13">
      <c r="B3134" s="75" t="s">
        <v>1730</v>
      </c>
      <c r="C3134" s="95">
        <v>375.46</v>
      </c>
      <c r="D3134" s="465" t="s">
        <v>1663</v>
      </c>
      <c r="E3134" s="466"/>
      <c r="F3134" s="466"/>
      <c r="G3134" s="466" t="s">
        <v>1664</v>
      </c>
      <c r="H3134" s="466"/>
      <c r="I3134" s="467"/>
      <c r="J3134" s="161"/>
      <c r="K3134" s="422"/>
      <c r="L3134" s="422"/>
      <c r="M3134" s="74"/>
    </row>
    <row r="3135" spans="2:13">
      <c r="B3135" s="75" t="s">
        <v>1715</v>
      </c>
      <c r="C3135" s="95">
        <v>1.08</v>
      </c>
      <c r="D3135" s="72" t="s">
        <v>1665</v>
      </c>
      <c r="E3135" s="422" t="s">
        <v>708</v>
      </c>
      <c r="F3135" s="422"/>
      <c r="G3135" s="73" t="s">
        <v>1665</v>
      </c>
      <c r="H3135" s="422" t="s">
        <v>636</v>
      </c>
      <c r="I3135" s="79"/>
      <c r="J3135" s="161"/>
      <c r="K3135" s="422"/>
      <c r="L3135" s="422"/>
      <c r="M3135" s="74"/>
    </row>
    <row r="3136" spans="2:13">
      <c r="B3136" s="75" t="s">
        <v>1716</v>
      </c>
      <c r="C3136" s="95">
        <v>1.62</v>
      </c>
      <c r="D3136" s="72" t="s">
        <v>1666</v>
      </c>
      <c r="E3136" s="99">
        <v>90</v>
      </c>
      <c r="F3136" s="77"/>
      <c r="G3136" s="81" t="s">
        <v>1666</v>
      </c>
      <c r="H3136" s="100">
        <v>71</v>
      </c>
      <c r="I3136" s="79"/>
      <c r="J3136" s="161"/>
      <c r="K3136" s="422"/>
      <c r="L3136" s="422"/>
      <c r="M3136" s="74"/>
    </row>
    <row r="3137" spans="2:13">
      <c r="B3137" s="468" t="s">
        <v>1673</v>
      </c>
      <c r="C3137" s="463"/>
      <c r="D3137" s="464"/>
      <c r="E3137" s="462" t="s">
        <v>1674</v>
      </c>
      <c r="F3137" s="463"/>
      <c r="G3137" s="464"/>
      <c r="H3137" s="462" t="s">
        <v>1675</v>
      </c>
      <c r="I3137" s="463"/>
      <c r="J3137" s="464"/>
      <c r="K3137" s="462" t="s">
        <v>1703</v>
      </c>
      <c r="L3137" s="463"/>
      <c r="M3137" s="469"/>
    </row>
    <row r="3138" spans="2:13">
      <c r="B3138" s="82" t="s">
        <v>1676</v>
      </c>
      <c r="C3138" s="419" t="s">
        <v>1677</v>
      </c>
      <c r="D3138" s="420" t="s">
        <v>1678</v>
      </c>
      <c r="E3138" s="418" t="s">
        <v>1676</v>
      </c>
      <c r="F3138" s="419" t="s">
        <v>1677</v>
      </c>
      <c r="G3138" s="420" t="s">
        <v>1678</v>
      </c>
      <c r="H3138" s="418" t="s">
        <v>1696</v>
      </c>
      <c r="I3138" s="419" t="s">
        <v>1733</v>
      </c>
      <c r="J3138" s="420" t="s">
        <v>1734</v>
      </c>
      <c r="K3138" s="418" t="s">
        <v>1704</v>
      </c>
      <c r="L3138" s="419"/>
      <c r="M3138" s="86" t="s">
        <v>1705</v>
      </c>
    </row>
    <row r="3139" spans="2:13">
      <c r="B3139" s="70" t="s">
        <v>1680</v>
      </c>
      <c r="C3139" s="95" t="s">
        <v>1146</v>
      </c>
      <c r="D3139" s="101">
        <v>102</v>
      </c>
      <c r="E3139" s="421" t="s">
        <v>1680</v>
      </c>
      <c r="F3139" s="95" t="s">
        <v>1282</v>
      </c>
      <c r="G3139" s="101">
        <v>90</v>
      </c>
      <c r="H3139" s="421" t="s">
        <v>1697</v>
      </c>
      <c r="I3139" s="95">
        <v>0</v>
      </c>
      <c r="J3139" s="101">
        <v>0</v>
      </c>
      <c r="K3139" s="421" t="s">
        <v>1706</v>
      </c>
      <c r="L3139" s="422"/>
      <c r="M3139" s="116">
        <v>0</v>
      </c>
    </row>
    <row r="3140" spans="2:13">
      <c r="B3140" s="70" t="s">
        <v>1681</v>
      </c>
      <c r="C3140" s="95" t="s">
        <v>1724</v>
      </c>
      <c r="D3140" s="101">
        <v>0</v>
      </c>
      <c r="E3140" s="421" t="s">
        <v>1681</v>
      </c>
      <c r="F3140" s="95" t="s">
        <v>1724</v>
      </c>
      <c r="G3140" s="101">
        <v>0</v>
      </c>
      <c r="H3140" s="421" t="s">
        <v>1698</v>
      </c>
      <c r="I3140" s="95">
        <v>90</v>
      </c>
      <c r="J3140" s="101">
        <v>0</v>
      </c>
      <c r="K3140" s="421" t="s">
        <v>1737</v>
      </c>
      <c r="L3140" s="422"/>
      <c r="M3140" s="116">
        <v>50</v>
      </c>
    </row>
    <row r="3141" spans="2:13">
      <c r="B3141" s="70" t="s">
        <v>1682</v>
      </c>
      <c r="C3141" s="95" t="s">
        <v>1724</v>
      </c>
      <c r="D3141" s="101">
        <v>0</v>
      </c>
      <c r="E3141" s="421" t="s">
        <v>1682</v>
      </c>
      <c r="F3141" s="95" t="s">
        <v>1724</v>
      </c>
      <c r="G3141" s="101">
        <v>0</v>
      </c>
      <c r="H3141" s="421" t="s">
        <v>1699</v>
      </c>
      <c r="I3141" s="95">
        <v>0</v>
      </c>
      <c r="J3141" s="101">
        <v>30</v>
      </c>
      <c r="K3141" s="76" t="s">
        <v>1708</v>
      </c>
      <c r="L3141" s="77"/>
      <c r="M3141" s="110">
        <v>0</v>
      </c>
    </row>
    <row r="3142" spans="2:13">
      <c r="B3142" s="70" t="s">
        <v>1683</v>
      </c>
      <c r="C3142" s="95" t="s">
        <v>1724</v>
      </c>
      <c r="D3142" s="101">
        <v>0</v>
      </c>
      <c r="E3142" s="421" t="s">
        <v>1683</v>
      </c>
      <c r="F3142" s="95" t="s">
        <v>1724</v>
      </c>
      <c r="G3142" s="101">
        <v>0</v>
      </c>
      <c r="H3142" s="421" t="s">
        <v>1700</v>
      </c>
      <c r="I3142" s="95">
        <v>0</v>
      </c>
      <c r="J3142" s="101">
        <v>0</v>
      </c>
      <c r="K3142" s="462" t="s">
        <v>1709</v>
      </c>
      <c r="L3142" s="463"/>
      <c r="M3142" s="469"/>
    </row>
    <row r="3143" spans="2:13">
      <c r="B3143" s="70" t="s">
        <v>1684</v>
      </c>
      <c r="C3143" s="95" t="s">
        <v>1724</v>
      </c>
      <c r="D3143" s="101">
        <v>0</v>
      </c>
      <c r="E3143" s="421" t="s">
        <v>1684</v>
      </c>
      <c r="F3143" s="95" t="s">
        <v>1724</v>
      </c>
      <c r="G3143" s="101">
        <v>0</v>
      </c>
      <c r="H3143" s="422" t="s">
        <v>1726</v>
      </c>
      <c r="I3143" s="95">
        <v>50</v>
      </c>
      <c r="J3143" s="101">
        <v>0</v>
      </c>
      <c r="K3143" s="470" t="s">
        <v>1710</v>
      </c>
      <c r="L3143" s="471"/>
      <c r="M3143" s="116">
        <v>0</v>
      </c>
    </row>
    <row r="3144" spans="2:13">
      <c r="B3144" s="70" t="s">
        <v>1685</v>
      </c>
      <c r="C3144" s="95" t="s">
        <v>1724</v>
      </c>
      <c r="D3144" s="101">
        <v>0</v>
      </c>
      <c r="E3144" s="421" t="s">
        <v>1685</v>
      </c>
      <c r="F3144" s="95" t="s">
        <v>1724</v>
      </c>
      <c r="G3144" s="101">
        <v>0</v>
      </c>
      <c r="H3144" s="421" t="s">
        <v>1701</v>
      </c>
      <c r="I3144" s="95">
        <v>0</v>
      </c>
      <c r="J3144" s="101">
        <v>0</v>
      </c>
      <c r="K3144" s="470" t="s">
        <v>1711</v>
      </c>
      <c r="L3144" s="471"/>
      <c r="M3144" s="116">
        <v>0</v>
      </c>
    </row>
    <row r="3145" spans="2:13">
      <c r="B3145" s="70" t="s">
        <v>1686</v>
      </c>
      <c r="C3145" s="103" t="s">
        <v>699</v>
      </c>
      <c r="D3145" s="101">
        <v>75</v>
      </c>
      <c r="E3145" s="421" t="s">
        <v>1686</v>
      </c>
      <c r="F3145" s="118" t="s">
        <v>1339</v>
      </c>
      <c r="G3145" s="101">
        <v>90</v>
      </c>
      <c r="H3145" s="421" t="s">
        <v>1687</v>
      </c>
      <c r="I3145" s="95">
        <v>85</v>
      </c>
      <c r="J3145" s="101">
        <v>0</v>
      </c>
      <c r="K3145" s="470" t="s">
        <v>1712</v>
      </c>
      <c r="L3145" s="471"/>
      <c r="M3145" s="116">
        <v>0</v>
      </c>
    </row>
    <row r="3146" spans="2:13">
      <c r="B3146" s="70" t="s">
        <v>1687</v>
      </c>
      <c r="C3146" s="95" t="s">
        <v>1724</v>
      </c>
      <c r="D3146" s="101">
        <v>0</v>
      </c>
      <c r="E3146" s="421" t="s">
        <v>1687</v>
      </c>
      <c r="F3146" s="95" t="s">
        <v>1724</v>
      </c>
      <c r="G3146" s="101">
        <v>0</v>
      </c>
      <c r="H3146" s="421" t="s">
        <v>1702</v>
      </c>
      <c r="I3146" s="109">
        <v>0</v>
      </c>
      <c r="J3146" s="115">
        <v>0</v>
      </c>
      <c r="K3146" s="96"/>
      <c r="L3146" s="109"/>
      <c r="M3146" s="110"/>
    </row>
    <row r="3147" spans="2:13">
      <c r="B3147" s="70" t="s">
        <v>1688</v>
      </c>
      <c r="C3147" s="95" t="s">
        <v>1724</v>
      </c>
      <c r="D3147" s="101">
        <v>0</v>
      </c>
      <c r="E3147" s="421" t="s">
        <v>1688</v>
      </c>
      <c r="F3147" s="95" t="s">
        <v>1724</v>
      </c>
      <c r="G3147" s="101">
        <v>0</v>
      </c>
      <c r="H3147" s="472" t="s">
        <v>1714</v>
      </c>
      <c r="I3147" s="473"/>
      <c r="J3147" s="90" t="s">
        <v>1713</v>
      </c>
      <c r="K3147" s="106">
        <v>50</v>
      </c>
      <c r="L3147" s="91" t="s">
        <v>1707</v>
      </c>
      <c r="M3147" s="107">
        <v>225</v>
      </c>
    </row>
    <row r="3148" spans="2:13">
      <c r="B3148" s="70" t="s">
        <v>1689</v>
      </c>
      <c r="C3148" s="95" t="s">
        <v>1725</v>
      </c>
      <c r="D3148" s="101" t="s">
        <v>1725</v>
      </c>
      <c r="E3148" s="421" t="s">
        <v>1689</v>
      </c>
      <c r="F3148" s="95" t="s">
        <v>1725</v>
      </c>
      <c r="G3148" s="101" t="s">
        <v>1725</v>
      </c>
      <c r="H3148" s="422"/>
      <c r="I3148" s="422"/>
      <c r="J3148" s="422"/>
      <c r="K3148" s="422"/>
      <c r="L3148" s="422"/>
      <c r="M3148" s="74"/>
    </row>
    <row r="3149" spans="2:13">
      <c r="B3149" s="70" t="s">
        <v>1690</v>
      </c>
      <c r="C3149" s="95" t="s">
        <v>1724</v>
      </c>
      <c r="D3149" s="101">
        <v>0</v>
      </c>
      <c r="E3149" s="421" t="s">
        <v>1690</v>
      </c>
      <c r="F3149" s="95" t="s">
        <v>1724</v>
      </c>
      <c r="G3149" s="101">
        <v>0</v>
      </c>
      <c r="H3149" s="422"/>
      <c r="I3149" s="422"/>
      <c r="J3149" s="422"/>
      <c r="K3149" s="422"/>
      <c r="L3149" s="422"/>
      <c r="M3149" s="74"/>
    </row>
    <row r="3150" spans="2:13">
      <c r="B3150" s="70" t="s">
        <v>1691</v>
      </c>
      <c r="C3150" s="95" t="s">
        <v>1725</v>
      </c>
      <c r="D3150" s="101" t="s">
        <v>1725</v>
      </c>
      <c r="E3150" s="421" t="s">
        <v>1691</v>
      </c>
      <c r="F3150" s="95" t="s">
        <v>1725</v>
      </c>
      <c r="G3150" s="101" t="s">
        <v>1725</v>
      </c>
      <c r="H3150" s="422"/>
      <c r="I3150" s="422"/>
      <c r="J3150" s="422"/>
      <c r="K3150" s="422"/>
      <c r="L3150" s="422"/>
      <c r="M3150" s="74"/>
    </row>
    <row r="3151" spans="2:13">
      <c r="B3151" s="70" t="s">
        <v>1692</v>
      </c>
      <c r="C3151" s="95" t="s">
        <v>1724</v>
      </c>
      <c r="D3151" s="101">
        <v>0</v>
      </c>
      <c r="E3151" s="421" t="s">
        <v>1692</v>
      </c>
      <c r="F3151" s="95" t="s">
        <v>1724</v>
      </c>
      <c r="G3151" s="101">
        <v>0</v>
      </c>
      <c r="H3151" s="422"/>
      <c r="I3151" s="422"/>
      <c r="J3151" s="422"/>
      <c r="K3151" s="422"/>
      <c r="L3151" s="422"/>
      <c r="M3151" s="74"/>
    </row>
    <row r="3152" spans="2:13">
      <c r="B3152" s="70" t="s">
        <v>1693</v>
      </c>
      <c r="C3152" s="95" t="s">
        <v>1724</v>
      </c>
      <c r="D3152" s="101">
        <v>0</v>
      </c>
      <c r="E3152" s="421" t="s">
        <v>1693</v>
      </c>
      <c r="F3152" s="118" t="s">
        <v>1075</v>
      </c>
      <c r="G3152" s="101">
        <v>90</v>
      </c>
      <c r="H3152" s="95" t="s">
        <v>1718</v>
      </c>
      <c r="I3152" s="422"/>
      <c r="J3152" s="94" t="s">
        <v>1719</v>
      </c>
      <c r="K3152" s="422"/>
      <c r="L3152" s="94" t="s">
        <v>1720</v>
      </c>
      <c r="M3152" s="74"/>
    </row>
    <row r="3153" spans="2:13">
      <c r="B3153" s="70" t="s">
        <v>1694</v>
      </c>
      <c r="C3153" s="95" t="s">
        <v>1724</v>
      </c>
      <c r="D3153" s="101">
        <v>0</v>
      </c>
      <c r="E3153" s="421" t="s">
        <v>1694</v>
      </c>
      <c r="F3153" s="95" t="s">
        <v>1724</v>
      </c>
      <c r="G3153" s="101">
        <v>0</v>
      </c>
      <c r="H3153" s="422"/>
      <c r="I3153" s="422"/>
      <c r="J3153" s="422"/>
      <c r="K3153" s="422"/>
      <c r="L3153" s="422"/>
      <c r="M3153" s="74"/>
    </row>
    <row r="3154" spans="2:13">
      <c r="B3154" s="70" t="s">
        <v>1679</v>
      </c>
      <c r="C3154" s="103" t="s">
        <v>1068</v>
      </c>
      <c r="D3154" s="101">
        <v>70</v>
      </c>
      <c r="E3154" s="421" t="s">
        <v>1679</v>
      </c>
      <c r="F3154" s="95" t="s">
        <v>1724</v>
      </c>
      <c r="G3154" s="101">
        <v>0</v>
      </c>
      <c r="H3154" s="422"/>
      <c r="I3154" s="422"/>
      <c r="J3154" s="422"/>
      <c r="K3154" s="422"/>
      <c r="L3154" s="422"/>
      <c r="M3154" s="74"/>
    </row>
    <row r="3155" spans="2:13">
      <c r="B3155" s="70" t="s">
        <v>1695</v>
      </c>
      <c r="C3155" s="103" t="s">
        <v>1249</v>
      </c>
      <c r="D3155" s="101">
        <v>63</v>
      </c>
      <c r="E3155" s="421" t="s">
        <v>1695</v>
      </c>
      <c r="F3155" s="95" t="s">
        <v>1724</v>
      </c>
      <c r="G3155" s="101">
        <v>0</v>
      </c>
      <c r="H3155" s="422"/>
      <c r="I3155" s="422"/>
      <c r="J3155" s="422"/>
      <c r="K3155" s="422"/>
      <c r="L3155" s="422"/>
      <c r="M3155" s="74"/>
    </row>
    <row r="3156" spans="2:13" ht="15.75" thickBot="1">
      <c r="B3156" s="111" t="s">
        <v>1731</v>
      </c>
      <c r="C3156" s="102"/>
      <c r="D3156" s="117">
        <v>78</v>
      </c>
      <c r="E3156" s="112" t="s">
        <v>1732</v>
      </c>
      <c r="F3156" s="102"/>
      <c r="G3156" s="117">
        <v>90</v>
      </c>
      <c r="H3156" s="92"/>
      <c r="I3156" s="92"/>
      <c r="J3156" s="92"/>
      <c r="K3156" s="92"/>
      <c r="L3156" s="92"/>
      <c r="M3156" s="93"/>
    </row>
    <row r="3157" spans="2:13" ht="15.75" thickTop="1">
      <c r="B3157" s="113"/>
      <c r="C3157" s="114"/>
      <c r="D3157" s="151"/>
      <c r="E3157" s="113"/>
      <c r="F3157" s="114"/>
      <c r="G3157" s="151"/>
      <c r="H3157" s="67"/>
      <c r="I3157" s="67"/>
      <c r="J3157" s="67"/>
      <c r="K3157" s="67"/>
      <c r="L3157" s="67"/>
      <c r="M3157" s="67"/>
    </row>
    <row r="3158" spans="2:13">
      <c r="B3158" s="113"/>
      <c r="C3158" s="114"/>
      <c r="D3158" s="151"/>
      <c r="E3158" s="113"/>
      <c r="F3158" s="114"/>
      <c r="G3158" s="151"/>
      <c r="H3158" s="67"/>
      <c r="I3158" s="67"/>
      <c r="J3158" s="67"/>
      <c r="K3158" s="67"/>
      <c r="L3158" s="67"/>
      <c r="M3158" s="67"/>
    </row>
    <row r="3159" spans="2:13" ht="15.75" thickBot="1">
      <c r="B3159" s="113"/>
      <c r="C3159" s="114"/>
      <c r="D3159" s="151"/>
      <c r="E3159" s="113"/>
      <c r="F3159" s="114"/>
      <c r="G3159" s="151"/>
      <c r="H3159" s="67"/>
      <c r="I3159" s="67"/>
      <c r="J3159" s="67"/>
      <c r="K3159" s="67"/>
      <c r="L3159" s="67"/>
      <c r="M3159" s="67"/>
    </row>
    <row r="3160" spans="2:13" ht="16.5" thickTop="1" thickBot="1">
      <c r="B3160" s="457" t="s">
        <v>1939</v>
      </c>
      <c r="C3160" s="458"/>
      <c r="D3160" s="459" t="s">
        <v>1660</v>
      </c>
      <c r="E3160" s="460"/>
      <c r="F3160" s="460"/>
      <c r="G3160" s="460"/>
      <c r="H3160" s="460"/>
      <c r="I3160" s="461"/>
      <c r="J3160" s="121"/>
      <c r="K3160" s="68"/>
      <c r="L3160" s="68"/>
      <c r="M3160" s="69"/>
    </row>
    <row r="3161" spans="2:13" ht="15.75" thickTop="1">
      <c r="B3161" s="75" t="s">
        <v>1669</v>
      </c>
      <c r="C3161" s="447">
        <v>11</v>
      </c>
      <c r="D3161" s="446" t="s">
        <v>1654</v>
      </c>
      <c r="E3161" s="447" t="s">
        <v>1655</v>
      </c>
      <c r="F3161" s="447" t="s">
        <v>1656</v>
      </c>
      <c r="G3161" s="447" t="s">
        <v>1658</v>
      </c>
      <c r="H3161" s="447" t="s">
        <v>1657</v>
      </c>
      <c r="I3161" s="448" t="s">
        <v>1659</v>
      </c>
      <c r="J3161" s="122"/>
      <c r="K3161" s="445"/>
      <c r="L3161" s="445"/>
      <c r="M3161" s="74"/>
    </row>
    <row r="3162" spans="2:13">
      <c r="B3162" s="75" t="s">
        <v>1762</v>
      </c>
      <c r="C3162" s="95" t="s">
        <v>588</v>
      </c>
      <c r="D3162" s="96">
        <v>100</v>
      </c>
      <c r="E3162" s="97">
        <v>100</v>
      </c>
      <c r="F3162" s="97">
        <v>100</v>
      </c>
      <c r="G3162" s="97">
        <v>100</v>
      </c>
      <c r="H3162" s="97">
        <v>100</v>
      </c>
      <c r="I3162" s="98">
        <v>100</v>
      </c>
      <c r="J3162" s="122"/>
      <c r="K3162" s="445"/>
      <c r="L3162" s="445"/>
      <c r="M3162" s="74"/>
    </row>
    <row r="3163" spans="2:13">
      <c r="B3163" s="75" t="s">
        <v>1667</v>
      </c>
      <c r="C3163" s="95" t="s">
        <v>8</v>
      </c>
      <c r="D3163" s="462" t="s">
        <v>1671</v>
      </c>
      <c r="E3163" s="463"/>
      <c r="F3163" s="463"/>
      <c r="G3163" s="463"/>
      <c r="H3163" s="463"/>
      <c r="I3163" s="464"/>
      <c r="J3163" s="122"/>
      <c r="K3163" s="445"/>
      <c r="L3163" s="445"/>
      <c r="M3163" s="74"/>
    </row>
    <row r="3164" spans="2:13">
      <c r="B3164" s="75" t="s">
        <v>1668</v>
      </c>
      <c r="C3164" s="95" t="s">
        <v>1725</v>
      </c>
      <c r="D3164" s="465" t="s">
        <v>1663</v>
      </c>
      <c r="E3164" s="466"/>
      <c r="F3164" s="466"/>
      <c r="G3164" s="466" t="s">
        <v>1664</v>
      </c>
      <c r="H3164" s="466"/>
      <c r="I3164" s="467"/>
      <c r="J3164" s="122"/>
      <c r="K3164" s="445"/>
      <c r="L3164" s="445"/>
      <c r="M3164" s="74"/>
    </row>
    <row r="3165" spans="2:13">
      <c r="B3165" s="75" t="s">
        <v>1672</v>
      </c>
      <c r="C3165" s="105" t="s">
        <v>1523</v>
      </c>
      <c r="D3165" s="72" t="s">
        <v>1665</v>
      </c>
      <c r="E3165" s="445" t="s">
        <v>1182</v>
      </c>
      <c r="F3165" s="445"/>
      <c r="G3165" s="73" t="s">
        <v>1665</v>
      </c>
      <c r="H3165" s="445" t="s">
        <v>1725</v>
      </c>
      <c r="I3165" s="79"/>
      <c r="J3165" s="122"/>
      <c r="K3165" s="445"/>
      <c r="L3165" s="445"/>
      <c r="M3165" s="74"/>
    </row>
    <row r="3166" spans="2:13">
      <c r="B3166" s="75" t="s">
        <v>1661</v>
      </c>
      <c r="C3166" s="95">
        <v>318.87</v>
      </c>
      <c r="D3166" s="80" t="s">
        <v>1666</v>
      </c>
      <c r="E3166" s="99">
        <v>80</v>
      </c>
      <c r="F3166" s="77"/>
      <c r="G3166" s="81" t="s">
        <v>1666</v>
      </c>
      <c r="H3166" s="99" t="s">
        <v>1725</v>
      </c>
      <c r="I3166" s="78"/>
      <c r="J3166" s="122"/>
      <c r="K3166" s="445"/>
      <c r="L3166" s="445"/>
      <c r="M3166" s="74"/>
    </row>
    <row r="3167" spans="2:13">
      <c r="B3167" s="75" t="s">
        <v>1662</v>
      </c>
      <c r="C3167" s="95">
        <v>328.94</v>
      </c>
      <c r="D3167" s="462" t="s">
        <v>1670</v>
      </c>
      <c r="E3167" s="463"/>
      <c r="F3167" s="463"/>
      <c r="G3167" s="463"/>
      <c r="H3167" s="463"/>
      <c r="I3167" s="464"/>
      <c r="J3167" s="122"/>
      <c r="K3167" s="445"/>
      <c r="L3167" s="445"/>
      <c r="M3167" s="74"/>
    </row>
    <row r="3168" spans="2:13">
      <c r="B3168" s="75" t="s">
        <v>1730</v>
      </c>
      <c r="C3168" s="95">
        <v>496.54</v>
      </c>
      <c r="D3168" s="465" t="s">
        <v>1663</v>
      </c>
      <c r="E3168" s="466"/>
      <c r="F3168" s="466"/>
      <c r="G3168" s="466" t="s">
        <v>1664</v>
      </c>
      <c r="H3168" s="466"/>
      <c r="I3168" s="467"/>
      <c r="J3168" s="122"/>
      <c r="K3168" s="445"/>
      <c r="L3168" s="445"/>
      <c r="M3168" s="74"/>
    </row>
    <row r="3169" spans="2:13">
      <c r="B3169" s="75" t="s">
        <v>1715</v>
      </c>
      <c r="C3169" s="95">
        <v>1.54</v>
      </c>
      <c r="D3169" s="72" t="s">
        <v>1665</v>
      </c>
      <c r="E3169" s="445" t="s">
        <v>981</v>
      </c>
      <c r="F3169" s="445"/>
      <c r="G3169" s="73" t="s">
        <v>1665</v>
      </c>
      <c r="H3169" s="445" t="s">
        <v>1725</v>
      </c>
      <c r="I3169" s="79"/>
      <c r="J3169" s="122"/>
      <c r="K3169" s="445"/>
      <c r="L3169" s="445"/>
      <c r="M3169" s="74"/>
    </row>
    <row r="3170" spans="2:13">
      <c r="B3170" s="75" t="s">
        <v>1716</v>
      </c>
      <c r="C3170" s="95">
        <v>1.54</v>
      </c>
      <c r="D3170" s="72" t="s">
        <v>1666</v>
      </c>
      <c r="E3170" s="99">
        <v>126</v>
      </c>
      <c r="F3170" s="77"/>
      <c r="G3170" s="81" t="s">
        <v>1666</v>
      </c>
      <c r="H3170" s="100" t="s">
        <v>1725</v>
      </c>
      <c r="I3170" s="79"/>
      <c r="J3170" s="122"/>
      <c r="K3170" s="445"/>
      <c r="L3170" s="445"/>
      <c r="M3170" s="74"/>
    </row>
    <row r="3171" spans="2:13">
      <c r="B3171" s="468" t="s">
        <v>1673</v>
      </c>
      <c r="C3171" s="463"/>
      <c r="D3171" s="464"/>
      <c r="E3171" s="462" t="s">
        <v>1674</v>
      </c>
      <c r="F3171" s="463"/>
      <c r="G3171" s="464"/>
      <c r="H3171" s="462" t="s">
        <v>1675</v>
      </c>
      <c r="I3171" s="463"/>
      <c r="J3171" s="464"/>
      <c r="K3171" s="462" t="s">
        <v>1703</v>
      </c>
      <c r="L3171" s="463"/>
      <c r="M3171" s="469"/>
    </row>
    <row r="3172" spans="2:13">
      <c r="B3172" s="82" t="s">
        <v>1676</v>
      </c>
      <c r="C3172" s="447" t="s">
        <v>1677</v>
      </c>
      <c r="D3172" s="448" t="s">
        <v>1678</v>
      </c>
      <c r="E3172" s="446" t="s">
        <v>1676</v>
      </c>
      <c r="F3172" s="447" t="s">
        <v>1677</v>
      </c>
      <c r="G3172" s="448" t="s">
        <v>1678</v>
      </c>
      <c r="H3172" s="446" t="s">
        <v>1696</v>
      </c>
      <c r="I3172" s="447" t="s">
        <v>1733</v>
      </c>
      <c r="J3172" s="448" t="s">
        <v>1734</v>
      </c>
      <c r="K3172" s="446" t="s">
        <v>1704</v>
      </c>
      <c r="L3172" s="447"/>
      <c r="M3172" s="86" t="s">
        <v>1705</v>
      </c>
    </row>
    <row r="3173" spans="2:13">
      <c r="B3173" s="70" t="s">
        <v>1680</v>
      </c>
      <c r="C3173" s="95" t="s">
        <v>1146</v>
      </c>
      <c r="D3173" s="101">
        <v>102</v>
      </c>
      <c r="E3173" s="444" t="s">
        <v>1680</v>
      </c>
      <c r="F3173" s="103" t="s">
        <v>946</v>
      </c>
      <c r="G3173" s="101">
        <v>68</v>
      </c>
      <c r="H3173" s="444" t="s">
        <v>1697</v>
      </c>
      <c r="I3173" s="95">
        <v>0</v>
      </c>
      <c r="J3173" s="101">
        <v>0</v>
      </c>
      <c r="K3173" s="444" t="s">
        <v>1706</v>
      </c>
      <c r="L3173" s="445"/>
      <c r="M3173" s="116">
        <v>30</v>
      </c>
    </row>
    <row r="3174" spans="2:13">
      <c r="B3174" s="70" t="s">
        <v>1681</v>
      </c>
      <c r="C3174" s="95" t="s">
        <v>1724</v>
      </c>
      <c r="D3174" s="101">
        <v>0</v>
      </c>
      <c r="E3174" s="444" t="s">
        <v>1681</v>
      </c>
      <c r="F3174" s="95" t="s">
        <v>1724</v>
      </c>
      <c r="G3174" s="101">
        <v>0</v>
      </c>
      <c r="H3174" s="444" t="s">
        <v>1698</v>
      </c>
      <c r="I3174" s="95">
        <v>90</v>
      </c>
      <c r="J3174" s="101">
        <v>0</v>
      </c>
      <c r="K3174" s="444" t="s">
        <v>1737</v>
      </c>
      <c r="L3174" s="445"/>
      <c r="M3174" s="116">
        <v>61</v>
      </c>
    </row>
    <row r="3175" spans="2:13">
      <c r="B3175" s="70" t="s">
        <v>1682</v>
      </c>
      <c r="C3175" s="95" t="s">
        <v>1724</v>
      </c>
      <c r="D3175" s="101">
        <v>0</v>
      </c>
      <c r="E3175" s="444" t="s">
        <v>1682</v>
      </c>
      <c r="F3175" s="95" t="s">
        <v>1724</v>
      </c>
      <c r="G3175" s="101">
        <v>0</v>
      </c>
      <c r="H3175" s="444" t="s">
        <v>1699</v>
      </c>
      <c r="I3175" s="95">
        <v>0</v>
      </c>
      <c r="J3175" s="101">
        <v>50</v>
      </c>
      <c r="K3175" s="76" t="s">
        <v>1708</v>
      </c>
      <c r="L3175" s="77"/>
      <c r="M3175" s="110">
        <v>50</v>
      </c>
    </row>
    <row r="3176" spans="2:13">
      <c r="B3176" s="70" t="s">
        <v>1683</v>
      </c>
      <c r="C3176" s="95" t="s">
        <v>1724</v>
      </c>
      <c r="D3176" s="101">
        <v>0</v>
      </c>
      <c r="E3176" s="444" t="s">
        <v>1683</v>
      </c>
      <c r="F3176" s="95" t="s">
        <v>1724</v>
      </c>
      <c r="G3176" s="101">
        <v>0</v>
      </c>
      <c r="H3176" s="444" t="s">
        <v>1700</v>
      </c>
      <c r="I3176" s="95">
        <v>0</v>
      </c>
      <c r="J3176" s="101">
        <v>0</v>
      </c>
      <c r="K3176" s="462" t="s">
        <v>1709</v>
      </c>
      <c r="L3176" s="463"/>
      <c r="M3176" s="469"/>
    </row>
    <row r="3177" spans="2:13">
      <c r="B3177" s="70" t="s">
        <v>1684</v>
      </c>
      <c r="C3177" s="95" t="s">
        <v>1725</v>
      </c>
      <c r="D3177" s="101" t="s">
        <v>1725</v>
      </c>
      <c r="E3177" s="444" t="s">
        <v>1684</v>
      </c>
      <c r="F3177" s="95" t="s">
        <v>1725</v>
      </c>
      <c r="G3177" s="101" t="s">
        <v>1725</v>
      </c>
      <c r="H3177" s="445" t="s">
        <v>1726</v>
      </c>
      <c r="I3177" s="95">
        <v>0</v>
      </c>
      <c r="J3177" s="101">
        <v>0</v>
      </c>
      <c r="K3177" s="470" t="s">
        <v>1710</v>
      </c>
      <c r="L3177" s="471"/>
      <c r="M3177" s="116">
        <v>0</v>
      </c>
    </row>
    <row r="3178" spans="2:13">
      <c r="B3178" s="70" t="s">
        <v>1685</v>
      </c>
      <c r="C3178" s="95" t="s">
        <v>1724</v>
      </c>
      <c r="D3178" s="101">
        <v>0</v>
      </c>
      <c r="E3178" s="444" t="s">
        <v>1685</v>
      </c>
      <c r="F3178" s="95" t="s">
        <v>1724</v>
      </c>
      <c r="G3178" s="101">
        <v>0</v>
      </c>
      <c r="H3178" s="444" t="s">
        <v>1701</v>
      </c>
      <c r="I3178" s="95">
        <v>0</v>
      </c>
      <c r="J3178" s="101">
        <v>0</v>
      </c>
      <c r="K3178" s="470" t="s">
        <v>1711</v>
      </c>
      <c r="L3178" s="471"/>
      <c r="M3178" s="116">
        <v>0</v>
      </c>
    </row>
    <row r="3179" spans="2:13">
      <c r="B3179" s="70" t="s">
        <v>1686</v>
      </c>
      <c r="C3179" s="95" t="s">
        <v>1724</v>
      </c>
      <c r="D3179" s="101">
        <v>0</v>
      </c>
      <c r="E3179" s="444" t="s">
        <v>1686</v>
      </c>
      <c r="F3179" s="95" t="s">
        <v>1724</v>
      </c>
      <c r="G3179" s="101">
        <v>0</v>
      </c>
      <c r="H3179" s="444" t="s">
        <v>1687</v>
      </c>
      <c r="I3179" s="95">
        <v>85</v>
      </c>
      <c r="J3179" s="101">
        <v>0</v>
      </c>
      <c r="K3179" s="470" t="s">
        <v>1712</v>
      </c>
      <c r="L3179" s="471"/>
      <c r="M3179" s="116">
        <v>0</v>
      </c>
    </row>
    <row r="3180" spans="2:13">
      <c r="B3180" s="70" t="s">
        <v>1687</v>
      </c>
      <c r="C3180" s="95" t="s">
        <v>1724</v>
      </c>
      <c r="D3180" s="101">
        <v>0</v>
      </c>
      <c r="E3180" s="444" t="s">
        <v>1687</v>
      </c>
      <c r="F3180" s="95" t="s">
        <v>1724</v>
      </c>
      <c r="G3180" s="101">
        <v>0</v>
      </c>
      <c r="H3180" s="444" t="s">
        <v>1702</v>
      </c>
      <c r="I3180" s="109">
        <v>55</v>
      </c>
      <c r="J3180" s="115">
        <v>0</v>
      </c>
      <c r="K3180" s="96"/>
      <c r="L3180" s="109"/>
      <c r="M3180" s="110"/>
    </row>
    <row r="3181" spans="2:13">
      <c r="B3181" s="70" t="s">
        <v>1688</v>
      </c>
      <c r="C3181" s="95" t="s">
        <v>1724</v>
      </c>
      <c r="D3181" s="101">
        <v>0</v>
      </c>
      <c r="E3181" s="444" t="s">
        <v>1688</v>
      </c>
      <c r="F3181" s="105" t="s">
        <v>812</v>
      </c>
      <c r="G3181" s="101">
        <v>90</v>
      </c>
      <c r="H3181" s="472" t="s">
        <v>1714</v>
      </c>
      <c r="I3181" s="473"/>
      <c r="J3181" s="90" t="s">
        <v>1713</v>
      </c>
      <c r="K3181" s="106">
        <v>20</v>
      </c>
      <c r="L3181" s="91" t="s">
        <v>1707</v>
      </c>
      <c r="M3181" s="107">
        <v>70</v>
      </c>
    </row>
    <row r="3182" spans="2:13">
      <c r="B3182" s="70" t="s">
        <v>1689</v>
      </c>
      <c r="C3182" s="95" t="s">
        <v>1724</v>
      </c>
      <c r="D3182" s="101">
        <v>0</v>
      </c>
      <c r="E3182" s="444" t="s">
        <v>1689</v>
      </c>
      <c r="F3182" s="95" t="s">
        <v>636</v>
      </c>
      <c r="G3182" s="101">
        <v>71</v>
      </c>
      <c r="H3182" s="445"/>
      <c r="I3182" s="445"/>
      <c r="J3182" s="445"/>
      <c r="K3182" s="445"/>
      <c r="L3182" s="445"/>
      <c r="M3182" s="74"/>
    </row>
    <row r="3183" spans="2:13">
      <c r="B3183" s="70" t="s">
        <v>1690</v>
      </c>
      <c r="C3183" s="105" t="s">
        <v>1374</v>
      </c>
      <c r="D3183" s="101">
        <v>72</v>
      </c>
      <c r="E3183" s="444" t="s">
        <v>1690</v>
      </c>
      <c r="F3183" s="95" t="s">
        <v>13</v>
      </c>
      <c r="G3183" s="101">
        <v>90</v>
      </c>
      <c r="H3183" s="445"/>
      <c r="I3183" s="445"/>
      <c r="J3183" s="445"/>
      <c r="K3183" s="445"/>
      <c r="L3183" s="445"/>
      <c r="M3183" s="74"/>
    </row>
    <row r="3184" spans="2:13">
      <c r="B3184" s="70" t="s">
        <v>1691</v>
      </c>
      <c r="C3184" s="95" t="s">
        <v>1724</v>
      </c>
      <c r="D3184" s="101">
        <v>0</v>
      </c>
      <c r="E3184" s="444" t="s">
        <v>1691</v>
      </c>
      <c r="F3184" s="95" t="s">
        <v>1724</v>
      </c>
      <c r="G3184" s="101">
        <v>0</v>
      </c>
      <c r="H3184" s="445"/>
      <c r="I3184" s="445"/>
      <c r="J3184" s="445"/>
      <c r="K3184" s="445"/>
      <c r="L3184" s="445"/>
      <c r="M3184" s="74"/>
    </row>
    <row r="3185" spans="2:13">
      <c r="B3185" s="70" t="s">
        <v>1692</v>
      </c>
      <c r="C3185" s="95" t="s">
        <v>1724</v>
      </c>
      <c r="D3185" s="101">
        <v>0</v>
      </c>
      <c r="E3185" s="444" t="s">
        <v>1692</v>
      </c>
      <c r="F3185" s="95" t="s">
        <v>1724</v>
      </c>
      <c r="G3185" s="101">
        <v>0</v>
      </c>
      <c r="H3185" s="445"/>
      <c r="I3185" s="445"/>
      <c r="J3185" s="445"/>
      <c r="K3185" s="445"/>
      <c r="L3185" s="445"/>
      <c r="M3185" s="74"/>
    </row>
    <row r="3186" spans="2:13">
      <c r="B3186" s="70" t="s">
        <v>1693</v>
      </c>
      <c r="C3186" s="95" t="s">
        <v>1724</v>
      </c>
      <c r="D3186" s="101">
        <v>0</v>
      </c>
      <c r="E3186" s="444" t="s">
        <v>1693</v>
      </c>
      <c r="F3186" s="118" t="s">
        <v>1075</v>
      </c>
      <c r="G3186" s="101">
        <v>60</v>
      </c>
      <c r="H3186" s="95"/>
      <c r="I3186" s="445" t="s">
        <v>1805</v>
      </c>
      <c r="J3186" s="94"/>
      <c r="K3186" s="445"/>
      <c r="L3186" s="94" t="s">
        <v>1720</v>
      </c>
      <c r="M3186" s="74"/>
    </row>
    <row r="3187" spans="2:13">
      <c r="B3187" s="70" t="s">
        <v>1694</v>
      </c>
      <c r="C3187" s="95" t="s">
        <v>1724</v>
      </c>
      <c r="D3187" s="101">
        <v>0</v>
      </c>
      <c r="E3187" s="444" t="s">
        <v>1694</v>
      </c>
      <c r="F3187" s="95" t="s">
        <v>1724</v>
      </c>
      <c r="G3187" s="101">
        <v>0</v>
      </c>
      <c r="H3187" s="445"/>
      <c r="I3187" s="445"/>
      <c r="J3187" s="445"/>
      <c r="K3187" s="445"/>
      <c r="L3187" s="445"/>
      <c r="M3187" s="74"/>
    </row>
    <row r="3188" spans="2:13">
      <c r="B3188" s="70" t="s">
        <v>1679</v>
      </c>
      <c r="C3188" s="95" t="s">
        <v>1724</v>
      </c>
      <c r="D3188" s="101">
        <v>0</v>
      </c>
      <c r="E3188" s="444" t="s">
        <v>1679</v>
      </c>
      <c r="F3188" s="95" t="s">
        <v>1724</v>
      </c>
      <c r="G3188" s="101">
        <v>0</v>
      </c>
      <c r="H3188" s="445"/>
      <c r="I3188" s="445"/>
      <c r="J3188" s="445"/>
      <c r="K3188" s="445"/>
      <c r="L3188" s="445"/>
      <c r="M3188" s="74"/>
    </row>
    <row r="3189" spans="2:13">
      <c r="B3189" s="70" t="s">
        <v>1695</v>
      </c>
      <c r="C3189" s="95" t="s">
        <v>1724</v>
      </c>
      <c r="D3189" s="101">
        <v>0</v>
      </c>
      <c r="E3189" s="444" t="s">
        <v>1695</v>
      </c>
      <c r="F3189" s="95" t="s">
        <v>1724</v>
      </c>
      <c r="G3189" s="101">
        <v>0</v>
      </c>
      <c r="H3189" s="445"/>
      <c r="I3189" s="445"/>
      <c r="J3189" s="445"/>
      <c r="K3189" s="445"/>
      <c r="L3189" s="445"/>
      <c r="M3189" s="74"/>
    </row>
    <row r="3190" spans="2:13" ht="15.75" thickBot="1">
      <c r="B3190" s="111" t="s">
        <v>1731</v>
      </c>
      <c r="C3190" s="102"/>
      <c r="D3190" s="117">
        <v>87</v>
      </c>
      <c r="E3190" s="112" t="s">
        <v>1732</v>
      </c>
      <c r="F3190" s="102"/>
      <c r="G3190" s="117">
        <v>76</v>
      </c>
      <c r="H3190" s="92"/>
      <c r="I3190" s="92"/>
      <c r="J3190" s="92"/>
      <c r="K3190" s="92"/>
      <c r="L3190" s="92"/>
      <c r="M3190" s="93"/>
    </row>
    <row r="3191" spans="2:13" ht="15.75" thickTop="1">
      <c r="B3191" s="113"/>
      <c r="C3191" s="114"/>
      <c r="D3191" s="151"/>
      <c r="E3191" s="113"/>
      <c r="F3191" s="114"/>
      <c r="G3191" s="151"/>
      <c r="H3191" s="67"/>
      <c r="I3191" s="67"/>
      <c r="J3191" s="67"/>
      <c r="K3191" s="67"/>
      <c r="L3191" s="67"/>
      <c r="M3191" s="67"/>
    </row>
    <row r="3192" spans="2:13">
      <c r="B3192" s="113"/>
      <c r="C3192" s="114"/>
      <c r="D3192" s="151"/>
      <c r="E3192" s="113"/>
      <c r="F3192" s="114"/>
      <c r="G3192" s="151"/>
      <c r="H3192" s="67"/>
      <c r="I3192" s="67"/>
      <c r="J3192" s="67"/>
      <c r="K3192" s="67"/>
      <c r="L3192" s="67"/>
      <c r="M3192" s="67"/>
    </row>
    <row r="3193" spans="2:13" ht="15.75" thickBot="1">
      <c r="B3193" s="113"/>
      <c r="C3193" s="114"/>
      <c r="D3193" s="151"/>
      <c r="E3193" s="113"/>
      <c r="F3193" s="114"/>
      <c r="G3193" s="151"/>
      <c r="H3193" s="67"/>
      <c r="I3193" s="67"/>
      <c r="J3193" s="67"/>
      <c r="K3193" s="67"/>
      <c r="L3193" s="67"/>
      <c r="M3193" s="67"/>
    </row>
    <row r="3194" spans="2:13" ht="16.5" thickTop="1" thickBot="1">
      <c r="B3194" s="457" t="s">
        <v>1850</v>
      </c>
      <c r="C3194" s="458"/>
      <c r="D3194" s="459" t="s">
        <v>1660</v>
      </c>
      <c r="E3194" s="460"/>
      <c r="F3194" s="460"/>
      <c r="G3194" s="460"/>
      <c r="H3194" s="460"/>
      <c r="I3194" s="461"/>
      <c r="J3194" s="68"/>
      <c r="K3194" s="68"/>
      <c r="L3194" s="68"/>
      <c r="M3194" s="69"/>
    </row>
    <row r="3195" spans="2:13" ht="15.75" thickTop="1">
      <c r="B3195" s="75" t="s">
        <v>1669</v>
      </c>
      <c r="C3195" s="282">
        <v>19</v>
      </c>
      <c r="D3195" s="281" t="s">
        <v>1654</v>
      </c>
      <c r="E3195" s="282" t="s">
        <v>1655</v>
      </c>
      <c r="F3195" s="282" t="s">
        <v>1656</v>
      </c>
      <c r="G3195" s="282" t="s">
        <v>1658</v>
      </c>
      <c r="H3195" s="282" t="s">
        <v>1657</v>
      </c>
      <c r="I3195" s="283" t="s">
        <v>1659</v>
      </c>
      <c r="J3195" s="280"/>
      <c r="K3195" s="280"/>
      <c r="L3195" s="280"/>
      <c r="M3195" s="74"/>
    </row>
    <row r="3196" spans="2:13">
      <c r="B3196" s="75" t="s">
        <v>1762</v>
      </c>
      <c r="C3196" s="95" t="s">
        <v>1747</v>
      </c>
      <c r="D3196" s="96">
        <v>65</v>
      </c>
      <c r="E3196" s="97">
        <v>80</v>
      </c>
      <c r="F3196" s="97">
        <v>140</v>
      </c>
      <c r="G3196" s="97">
        <v>40</v>
      </c>
      <c r="H3196" s="97">
        <v>70</v>
      </c>
      <c r="I3196" s="98">
        <v>70</v>
      </c>
      <c r="J3196" s="280"/>
      <c r="K3196" s="280"/>
      <c r="L3196" s="280"/>
      <c r="M3196" s="74"/>
    </row>
    <row r="3197" spans="2:13">
      <c r="B3197" s="75" t="s">
        <v>1667</v>
      </c>
      <c r="C3197" s="95" t="s">
        <v>15</v>
      </c>
      <c r="D3197" s="462" t="s">
        <v>1671</v>
      </c>
      <c r="E3197" s="463"/>
      <c r="F3197" s="463"/>
      <c r="G3197" s="463"/>
      <c r="H3197" s="463"/>
      <c r="I3197" s="464"/>
      <c r="J3197" s="280"/>
      <c r="K3197" s="280"/>
      <c r="L3197" s="280"/>
      <c r="M3197" s="74"/>
    </row>
    <row r="3198" spans="2:13">
      <c r="B3198" s="75" t="s">
        <v>1668</v>
      </c>
      <c r="C3198" s="95" t="s">
        <v>6</v>
      </c>
      <c r="D3198" s="465" t="s">
        <v>1663</v>
      </c>
      <c r="E3198" s="466"/>
      <c r="F3198" s="466"/>
      <c r="G3198" s="466" t="s">
        <v>1664</v>
      </c>
      <c r="H3198" s="466"/>
      <c r="I3198" s="467"/>
      <c r="J3198" s="280"/>
      <c r="K3198" s="280"/>
      <c r="L3198" s="280"/>
      <c r="M3198" s="74"/>
    </row>
    <row r="3199" spans="2:13">
      <c r="B3199" s="75" t="s">
        <v>1672</v>
      </c>
      <c r="C3199" s="95" t="s">
        <v>1493</v>
      </c>
      <c r="D3199" s="72" t="s">
        <v>1665</v>
      </c>
      <c r="E3199" s="280" t="s">
        <v>1249</v>
      </c>
      <c r="F3199" s="280"/>
      <c r="G3199" s="73" t="s">
        <v>1665</v>
      </c>
      <c r="H3199" s="280" t="s">
        <v>697</v>
      </c>
      <c r="I3199" s="79"/>
      <c r="J3199" s="290"/>
      <c r="K3199" s="280"/>
      <c r="L3199" s="280"/>
      <c r="M3199" s="74"/>
    </row>
    <row r="3200" spans="2:13">
      <c r="B3200" s="75" t="s">
        <v>1661</v>
      </c>
      <c r="C3200" s="95">
        <v>544.02</v>
      </c>
      <c r="D3200" s="80" t="s">
        <v>1666</v>
      </c>
      <c r="E3200" s="99">
        <v>63</v>
      </c>
      <c r="F3200" s="77"/>
      <c r="G3200" s="81" t="s">
        <v>1666</v>
      </c>
      <c r="H3200" s="99">
        <v>120</v>
      </c>
      <c r="I3200" s="78"/>
      <c r="J3200" s="161"/>
      <c r="K3200" s="280"/>
      <c r="L3200" s="280"/>
      <c r="M3200" s="74"/>
    </row>
    <row r="3201" spans="2:13">
      <c r="B3201" s="75" t="s">
        <v>1662</v>
      </c>
      <c r="C3201" s="149">
        <v>945</v>
      </c>
      <c r="D3201" s="462" t="s">
        <v>1670</v>
      </c>
      <c r="E3201" s="463"/>
      <c r="F3201" s="463"/>
      <c r="G3201" s="463"/>
      <c r="H3201" s="463"/>
      <c r="I3201" s="464"/>
      <c r="J3201" s="161"/>
      <c r="K3201" s="280"/>
      <c r="L3201" s="280"/>
      <c r="M3201" s="74"/>
    </row>
    <row r="3202" spans="2:13">
      <c r="B3202" s="75" t="s">
        <v>1730</v>
      </c>
      <c r="C3202" s="95">
        <v>379.83</v>
      </c>
      <c r="D3202" s="465" t="s">
        <v>1663</v>
      </c>
      <c r="E3202" s="466"/>
      <c r="F3202" s="466"/>
      <c r="G3202" s="466" t="s">
        <v>1664</v>
      </c>
      <c r="H3202" s="466"/>
      <c r="I3202" s="467"/>
      <c r="J3202" s="161"/>
      <c r="K3202" s="280"/>
      <c r="L3202" s="280"/>
      <c r="M3202" s="74"/>
    </row>
    <row r="3203" spans="2:13">
      <c r="B3203" s="75" t="s">
        <v>1715</v>
      </c>
      <c r="C3203" s="149">
        <v>1</v>
      </c>
      <c r="D3203" s="72" t="s">
        <v>1665</v>
      </c>
      <c r="E3203" s="280" t="s">
        <v>862</v>
      </c>
      <c r="F3203" s="280"/>
      <c r="G3203" s="73" t="s">
        <v>1665</v>
      </c>
      <c r="H3203" s="280" t="s">
        <v>636</v>
      </c>
      <c r="I3203" s="79"/>
      <c r="J3203" s="161"/>
      <c r="K3203" s="280"/>
      <c r="L3203" s="280"/>
      <c r="M3203" s="74"/>
    </row>
    <row r="3204" spans="2:13">
      <c r="B3204" s="75" t="s">
        <v>1716</v>
      </c>
      <c r="C3204" s="149">
        <v>1.08</v>
      </c>
      <c r="D3204" s="72" t="s">
        <v>1666</v>
      </c>
      <c r="E3204" s="99">
        <v>80</v>
      </c>
      <c r="F3204" s="77"/>
      <c r="G3204" s="81" t="s">
        <v>1666</v>
      </c>
      <c r="H3204" s="100">
        <v>71</v>
      </c>
      <c r="I3204" s="79"/>
      <c r="J3204" s="161"/>
      <c r="K3204" s="280"/>
      <c r="L3204" s="280"/>
      <c r="M3204" s="74"/>
    </row>
    <row r="3205" spans="2:13">
      <c r="B3205" s="468" t="s">
        <v>1673</v>
      </c>
      <c r="C3205" s="463"/>
      <c r="D3205" s="464"/>
      <c r="E3205" s="462" t="s">
        <v>1674</v>
      </c>
      <c r="F3205" s="463"/>
      <c r="G3205" s="464"/>
      <c r="H3205" s="462" t="s">
        <v>1675</v>
      </c>
      <c r="I3205" s="463"/>
      <c r="J3205" s="464"/>
      <c r="K3205" s="462" t="s">
        <v>1703</v>
      </c>
      <c r="L3205" s="463"/>
      <c r="M3205" s="469"/>
    </row>
    <row r="3206" spans="2:13">
      <c r="B3206" s="82" t="s">
        <v>1676</v>
      </c>
      <c r="C3206" s="282" t="s">
        <v>1677</v>
      </c>
      <c r="D3206" s="283" t="s">
        <v>1678</v>
      </c>
      <c r="E3206" s="281" t="s">
        <v>1676</v>
      </c>
      <c r="F3206" s="282" t="s">
        <v>1677</v>
      </c>
      <c r="G3206" s="283" t="s">
        <v>1678</v>
      </c>
      <c r="H3206" s="281" t="s">
        <v>1696</v>
      </c>
      <c r="I3206" s="282" t="s">
        <v>1733</v>
      </c>
      <c r="J3206" s="283" t="s">
        <v>1734</v>
      </c>
      <c r="K3206" s="281" t="s">
        <v>1704</v>
      </c>
      <c r="L3206" s="282"/>
      <c r="M3206" s="86" t="s">
        <v>1705</v>
      </c>
    </row>
    <row r="3207" spans="2:13">
      <c r="B3207" s="70" t="s">
        <v>1680</v>
      </c>
      <c r="C3207" s="95" t="s">
        <v>1146</v>
      </c>
      <c r="D3207" s="101">
        <v>102</v>
      </c>
      <c r="E3207" s="279" t="s">
        <v>1680</v>
      </c>
      <c r="F3207" s="95" t="s">
        <v>1282</v>
      </c>
      <c r="G3207" s="101">
        <v>60</v>
      </c>
      <c r="H3207" s="279" t="s">
        <v>1697</v>
      </c>
      <c r="I3207" s="95">
        <v>0</v>
      </c>
      <c r="J3207" s="101">
        <v>0</v>
      </c>
      <c r="K3207" s="279" t="s">
        <v>1706</v>
      </c>
      <c r="L3207" s="280"/>
      <c r="M3207" s="116">
        <v>0</v>
      </c>
    </row>
    <row r="3208" spans="2:13">
      <c r="B3208" s="70" t="s">
        <v>1681</v>
      </c>
      <c r="C3208" s="95" t="s">
        <v>1724</v>
      </c>
      <c r="D3208" s="101">
        <v>0</v>
      </c>
      <c r="E3208" s="279" t="s">
        <v>1681</v>
      </c>
      <c r="F3208" s="95" t="s">
        <v>1724</v>
      </c>
      <c r="G3208" s="101">
        <v>0</v>
      </c>
      <c r="H3208" s="279" t="s">
        <v>1698</v>
      </c>
      <c r="I3208" s="95">
        <v>90</v>
      </c>
      <c r="J3208" s="101">
        <v>0</v>
      </c>
      <c r="K3208" s="279" t="s">
        <v>1737</v>
      </c>
      <c r="L3208" s="280"/>
      <c r="M3208" s="116">
        <v>50</v>
      </c>
    </row>
    <row r="3209" spans="2:13">
      <c r="B3209" s="70" t="s">
        <v>1682</v>
      </c>
      <c r="C3209" s="95" t="s">
        <v>1724</v>
      </c>
      <c r="D3209" s="101">
        <v>0</v>
      </c>
      <c r="E3209" s="279" t="s">
        <v>1682</v>
      </c>
      <c r="F3209" s="95" t="s">
        <v>1724</v>
      </c>
      <c r="G3209" s="101">
        <v>0</v>
      </c>
      <c r="H3209" s="279" t="s">
        <v>1699</v>
      </c>
      <c r="I3209" s="95">
        <v>0</v>
      </c>
      <c r="J3209" s="101">
        <v>70</v>
      </c>
      <c r="K3209" s="76" t="s">
        <v>1708</v>
      </c>
      <c r="L3209" s="77"/>
      <c r="M3209" s="110">
        <v>0</v>
      </c>
    </row>
    <row r="3210" spans="2:13">
      <c r="B3210" s="70" t="s">
        <v>1683</v>
      </c>
      <c r="C3210" s="95" t="s">
        <v>1724</v>
      </c>
      <c r="D3210" s="101">
        <v>0</v>
      </c>
      <c r="E3210" s="279" t="s">
        <v>1683</v>
      </c>
      <c r="F3210" s="95" t="s">
        <v>1724</v>
      </c>
      <c r="G3210" s="101">
        <v>0</v>
      </c>
      <c r="H3210" s="279" t="s">
        <v>1700</v>
      </c>
      <c r="I3210" s="95">
        <v>0</v>
      </c>
      <c r="J3210" s="101">
        <v>0</v>
      </c>
      <c r="K3210" s="462" t="s">
        <v>1709</v>
      </c>
      <c r="L3210" s="463"/>
      <c r="M3210" s="469"/>
    </row>
    <row r="3211" spans="2:13">
      <c r="B3211" s="70" t="s">
        <v>1684</v>
      </c>
      <c r="C3211" s="95" t="s">
        <v>1724</v>
      </c>
      <c r="D3211" s="101">
        <v>0</v>
      </c>
      <c r="E3211" s="279" t="s">
        <v>1684</v>
      </c>
      <c r="F3211" s="95" t="s">
        <v>1724</v>
      </c>
      <c r="G3211" s="101">
        <v>0</v>
      </c>
      <c r="H3211" s="280" t="s">
        <v>1726</v>
      </c>
      <c r="I3211" s="95">
        <v>50</v>
      </c>
      <c r="J3211" s="101">
        <v>0</v>
      </c>
      <c r="K3211" s="470" t="s">
        <v>1710</v>
      </c>
      <c r="L3211" s="471"/>
      <c r="M3211" s="116">
        <v>30</v>
      </c>
    </row>
    <row r="3212" spans="2:13">
      <c r="B3212" s="70" t="s">
        <v>1685</v>
      </c>
      <c r="C3212" s="95" t="s">
        <v>1724</v>
      </c>
      <c r="D3212" s="101">
        <v>0</v>
      </c>
      <c r="E3212" s="279" t="s">
        <v>1685</v>
      </c>
      <c r="F3212" s="95" t="s">
        <v>958</v>
      </c>
      <c r="G3212" s="101">
        <v>52</v>
      </c>
      <c r="H3212" s="279" t="s">
        <v>1701</v>
      </c>
      <c r="I3212" s="95">
        <v>0</v>
      </c>
      <c r="J3212" s="101">
        <v>0</v>
      </c>
      <c r="K3212" s="470" t="s">
        <v>1711</v>
      </c>
      <c r="L3212" s="471"/>
      <c r="M3212" s="116">
        <v>0</v>
      </c>
    </row>
    <row r="3213" spans="2:13">
      <c r="B3213" s="70" t="s">
        <v>1686</v>
      </c>
      <c r="C3213" s="103" t="s">
        <v>1157</v>
      </c>
      <c r="D3213" s="101">
        <v>40</v>
      </c>
      <c r="E3213" s="279" t="s">
        <v>1686</v>
      </c>
      <c r="F3213" s="95" t="s">
        <v>1724</v>
      </c>
      <c r="G3213" s="101">
        <v>0</v>
      </c>
      <c r="H3213" s="279" t="s">
        <v>1687</v>
      </c>
      <c r="I3213" s="95">
        <v>85</v>
      </c>
      <c r="J3213" s="101">
        <v>0</v>
      </c>
      <c r="K3213" s="470" t="s">
        <v>1712</v>
      </c>
      <c r="L3213" s="471"/>
      <c r="M3213" s="116">
        <v>100</v>
      </c>
    </row>
    <row r="3214" spans="2:13">
      <c r="B3214" s="70" t="s">
        <v>1687</v>
      </c>
      <c r="C3214" s="95" t="s">
        <v>1724</v>
      </c>
      <c r="D3214" s="101">
        <v>0</v>
      </c>
      <c r="E3214" s="279" t="s">
        <v>1687</v>
      </c>
      <c r="F3214" s="95" t="s">
        <v>1724</v>
      </c>
      <c r="G3214" s="101">
        <v>0</v>
      </c>
      <c r="H3214" s="279" t="s">
        <v>1702</v>
      </c>
      <c r="I3214" s="109">
        <v>0</v>
      </c>
      <c r="J3214" s="115">
        <v>0</v>
      </c>
      <c r="K3214" s="96"/>
      <c r="L3214" s="109"/>
      <c r="M3214" s="110"/>
    </row>
    <row r="3215" spans="2:13">
      <c r="B3215" s="70" t="s">
        <v>1688</v>
      </c>
      <c r="C3215" s="95" t="s">
        <v>1724</v>
      </c>
      <c r="D3215" s="101">
        <v>0</v>
      </c>
      <c r="E3215" s="279" t="s">
        <v>1688</v>
      </c>
      <c r="F3215" s="95" t="s">
        <v>1724</v>
      </c>
      <c r="G3215" s="101">
        <v>0</v>
      </c>
      <c r="H3215" s="472" t="s">
        <v>1714</v>
      </c>
      <c r="I3215" s="473"/>
      <c r="J3215" s="90" t="s">
        <v>1713</v>
      </c>
      <c r="K3215" s="106">
        <v>-30</v>
      </c>
      <c r="L3215" s="91" t="s">
        <v>1707</v>
      </c>
      <c r="M3215" s="107">
        <v>205</v>
      </c>
    </row>
    <row r="3216" spans="2:13">
      <c r="B3216" s="70" t="s">
        <v>1689</v>
      </c>
      <c r="C3216" s="95" t="s">
        <v>1725</v>
      </c>
      <c r="D3216" s="101" t="s">
        <v>1725</v>
      </c>
      <c r="E3216" s="279" t="s">
        <v>1689</v>
      </c>
      <c r="F3216" s="95" t="s">
        <v>1725</v>
      </c>
      <c r="G3216" s="101" t="s">
        <v>1725</v>
      </c>
      <c r="H3216" s="280"/>
      <c r="I3216" s="280"/>
      <c r="J3216" s="280"/>
      <c r="K3216" s="280"/>
      <c r="L3216" s="280"/>
      <c r="M3216" s="74"/>
    </row>
    <row r="3217" spans="2:13">
      <c r="B3217" s="70" t="s">
        <v>1690</v>
      </c>
      <c r="C3217" s="95" t="s">
        <v>1724</v>
      </c>
      <c r="D3217" s="101">
        <v>0</v>
      </c>
      <c r="E3217" s="279" t="s">
        <v>1690</v>
      </c>
      <c r="F3217" s="95" t="s">
        <v>1724</v>
      </c>
      <c r="G3217" s="101">
        <v>0</v>
      </c>
      <c r="H3217" s="280"/>
      <c r="I3217" s="280"/>
      <c r="J3217" s="280"/>
      <c r="K3217" s="280"/>
      <c r="L3217" s="280"/>
      <c r="M3217" s="74"/>
    </row>
    <row r="3218" spans="2:13">
      <c r="B3218" s="70" t="s">
        <v>1691</v>
      </c>
      <c r="C3218" s="95" t="s">
        <v>1751</v>
      </c>
      <c r="D3218" s="101">
        <v>80</v>
      </c>
      <c r="E3218" s="279" t="s">
        <v>1691</v>
      </c>
      <c r="F3218" s="95" t="s">
        <v>1724</v>
      </c>
      <c r="G3218" s="101">
        <v>0</v>
      </c>
      <c r="H3218" s="280"/>
      <c r="I3218" s="280"/>
      <c r="J3218" s="280"/>
      <c r="K3218" s="280"/>
      <c r="L3218" s="280"/>
      <c r="M3218" s="74"/>
    </row>
    <row r="3219" spans="2:13">
      <c r="B3219" s="70" t="s">
        <v>1692</v>
      </c>
      <c r="C3219" s="95" t="s">
        <v>1156</v>
      </c>
      <c r="D3219" s="101">
        <v>68</v>
      </c>
      <c r="E3219" s="279" t="s">
        <v>1692</v>
      </c>
      <c r="F3219" s="95" t="s">
        <v>1724</v>
      </c>
      <c r="G3219" s="101">
        <v>0</v>
      </c>
      <c r="H3219" s="280"/>
      <c r="I3219" s="280"/>
      <c r="J3219" s="280"/>
      <c r="K3219" s="280"/>
      <c r="L3219" s="280"/>
      <c r="M3219" s="74"/>
    </row>
    <row r="3220" spans="2:13">
      <c r="B3220" s="70" t="s">
        <v>1693</v>
      </c>
      <c r="C3220" s="95" t="s">
        <v>1724</v>
      </c>
      <c r="D3220" s="101">
        <v>0</v>
      </c>
      <c r="E3220" s="279" t="s">
        <v>1693</v>
      </c>
      <c r="F3220" s="118" t="s">
        <v>1075</v>
      </c>
      <c r="G3220" s="101">
        <v>60</v>
      </c>
      <c r="H3220" s="95" t="s">
        <v>1718</v>
      </c>
      <c r="I3220" s="280"/>
      <c r="J3220" s="94" t="s">
        <v>1719</v>
      </c>
      <c r="K3220" s="280"/>
      <c r="L3220" s="94" t="s">
        <v>1720</v>
      </c>
      <c r="M3220" s="74"/>
    </row>
    <row r="3221" spans="2:13">
      <c r="B3221" s="70" t="s">
        <v>1694</v>
      </c>
      <c r="C3221" s="95" t="s">
        <v>1724</v>
      </c>
      <c r="D3221" s="101">
        <v>0</v>
      </c>
      <c r="E3221" s="279" t="s">
        <v>1694</v>
      </c>
      <c r="F3221" s="95" t="s">
        <v>1334</v>
      </c>
      <c r="G3221" s="101">
        <v>40</v>
      </c>
      <c r="H3221" s="280"/>
      <c r="I3221" s="280"/>
      <c r="J3221" s="280"/>
      <c r="K3221" s="280"/>
      <c r="L3221" s="280"/>
      <c r="M3221" s="74"/>
    </row>
    <row r="3222" spans="2:13">
      <c r="B3222" s="70" t="s">
        <v>1679</v>
      </c>
      <c r="C3222" s="108" t="s">
        <v>1083</v>
      </c>
      <c r="D3222" s="101">
        <v>75</v>
      </c>
      <c r="E3222" s="279" t="s">
        <v>1679</v>
      </c>
      <c r="F3222" s="95" t="s">
        <v>763</v>
      </c>
      <c r="G3222" s="101">
        <v>80</v>
      </c>
      <c r="H3222" s="280"/>
      <c r="I3222" s="280"/>
      <c r="J3222" s="280"/>
      <c r="K3222" s="280"/>
      <c r="L3222" s="280"/>
      <c r="M3222" s="74"/>
    </row>
    <row r="3223" spans="2:13">
      <c r="B3223" s="70" t="s">
        <v>1695</v>
      </c>
      <c r="C3223" s="95" t="s">
        <v>1725</v>
      </c>
      <c r="D3223" s="101" t="s">
        <v>1725</v>
      </c>
      <c r="E3223" s="279" t="s">
        <v>1695</v>
      </c>
      <c r="F3223" s="95" t="s">
        <v>1725</v>
      </c>
      <c r="G3223" s="101" t="s">
        <v>1725</v>
      </c>
      <c r="H3223" s="280"/>
      <c r="I3223" s="280"/>
      <c r="J3223" s="280"/>
      <c r="K3223" s="280"/>
      <c r="L3223" s="280"/>
      <c r="M3223" s="74"/>
    </row>
    <row r="3224" spans="2:13" ht="15.75" thickBot="1">
      <c r="B3224" s="111" t="s">
        <v>1731</v>
      </c>
      <c r="C3224" s="102"/>
      <c r="D3224" s="117">
        <v>73</v>
      </c>
      <c r="E3224" s="112" t="s">
        <v>1732</v>
      </c>
      <c r="F3224" s="102"/>
      <c r="G3224" s="117">
        <v>58</v>
      </c>
      <c r="H3224" s="92"/>
      <c r="I3224" s="92"/>
      <c r="J3224" s="92"/>
      <c r="K3224" s="92"/>
      <c r="L3224" s="92"/>
      <c r="M3224" s="93"/>
    </row>
    <row r="3225" spans="2:13" ht="15.75" thickTop="1">
      <c r="B3225" s="113"/>
      <c r="C3225" s="114"/>
      <c r="D3225" s="151"/>
      <c r="E3225" s="113"/>
      <c r="F3225" s="114"/>
      <c r="G3225" s="151"/>
      <c r="H3225" s="67"/>
      <c r="I3225" s="67"/>
      <c r="J3225" s="67"/>
      <c r="K3225" s="67"/>
      <c r="L3225" s="67"/>
      <c r="M3225" s="67"/>
    </row>
    <row r="3226" spans="2:13">
      <c r="B3226" s="113"/>
      <c r="C3226" s="114"/>
      <c r="D3226" s="151"/>
      <c r="E3226" s="113"/>
      <c r="F3226" s="114"/>
      <c r="G3226" s="151"/>
      <c r="H3226" s="67"/>
      <c r="I3226" s="67"/>
      <c r="J3226" s="67"/>
      <c r="K3226" s="67"/>
      <c r="L3226" s="67"/>
      <c r="M3226" s="67"/>
    </row>
    <row r="3227" spans="2:13" ht="15.75" thickBot="1">
      <c r="B3227" s="113"/>
      <c r="C3227" s="114"/>
      <c r="D3227" s="151"/>
      <c r="E3227" s="113"/>
      <c r="F3227" s="114"/>
      <c r="G3227" s="151"/>
      <c r="H3227" s="67"/>
      <c r="I3227" s="67"/>
      <c r="J3227" s="67"/>
      <c r="K3227" s="67"/>
      <c r="L3227" s="67"/>
      <c r="M3227" s="67"/>
    </row>
    <row r="3228" spans="2:13" ht="16.5" thickTop="1" thickBot="1">
      <c r="B3228" s="457" t="s">
        <v>1922</v>
      </c>
      <c r="C3228" s="458"/>
      <c r="D3228" s="459" t="s">
        <v>1660</v>
      </c>
      <c r="E3228" s="460"/>
      <c r="F3228" s="460"/>
      <c r="G3228" s="460"/>
      <c r="H3228" s="460"/>
      <c r="I3228" s="461"/>
      <c r="J3228" s="199"/>
      <c r="K3228" s="68"/>
      <c r="L3228" s="68"/>
      <c r="M3228" s="69"/>
    </row>
    <row r="3229" spans="2:13" ht="15.75" thickTop="1">
      <c r="B3229" s="75" t="s">
        <v>1669</v>
      </c>
      <c r="C3229" s="427">
        <v>10</v>
      </c>
      <c r="D3229" s="426" t="s">
        <v>1654</v>
      </c>
      <c r="E3229" s="427" t="s">
        <v>1655</v>
      </c>
      <c r="F3229" s="427" t="s">
        <v>1656</v>
      </c>
      <c r="G3229" s="427" t="s">
        <v>1658</v>
      </c>
      <c r="H3229" s="427" t="s">
        <v>1657</v>
      </c>
      <c r="I3229" s="428" t="s">
        <v>1659</v>
      </c>
      <c r="J3229" s="200"/>
      <c r="K3229" s="425"/>
      <c r="L3229" s="425"/>
      <c r="M3229" s="74"/>
    </row>
    <row r="3230" spans="2:13">
      <c r="B3230" s="75" t="s">
        <v>1762</v>
      </c>
      <c r="C3230" s="95" t="s">
        <v>1767</v>
      </c>
      <c r="D3230" s="96">
        <v>95</v>
      </c>
      <c r="E3230" s="97">
        <v>75</v>
      </c>
      <c r="F3230" s="97">
        <v>110</v>
      </c>
      <c r="G3230" s="97">
        <v>100</v>
      </c>
      <c r="H3230" s="97">
        <v>80</v>
      </c>
      <c r="I3230" s="98">
        <v>30</v>
      </c>
      <c r="J3230" s="200"/>
      <c r="K3230" s="425"/>
      <c r="L3230" s="425"/>
      <c r="M3230" s="74"/>
    </row>
    <row r="3231" spans="2:13">
      <c r="B3231" s="75" t="s">
        <v>1667</v>
      </c>
      <c r="C3231" s="95" t="s">
        <v>16</v>
      </c>
      <c r="D3231" s="462" t="s">
        <v>1671</v>
      </c>
      <c r="E3231" s="463"/>
      <c r="F3231" s="463"/>
      <c r="G3231" s="463"/>
      <c r="H3231" s="463"/>
      <c r="I3231" s="464"/>
      <c r="J3231" s="200"/>
      <c r="K3231" s="425"/>
      <c r="L3231" s="425"/>
      <c r="M3231" s="74"/>
    </row>
    <row r="3232" spans="2:13">
      <c r="B3232" s="75" t="s">
        <v>1668</v>
      </c>
      <c r="C3232" s="95" t="s">
        <v>13</v>
      </c>
      <c r="D3232" s="465" t="s">
        <v>1663</v>
      </c>
      <c r="E3232" s="466"/>
      <c r="F3232" s="466"/>
      <c r="G3232" s="466" t="s">
        <v>1664</v>
      </c>
      <c r="H3232" s="466"/>
      <c r="I3232" s="467"/>
      <c r="J3232" s="200"/>
      <c r="K3232" s="425"/>
      <c r="L3232" s="425"/>
      <c r="M3232" s="74"/>
    </row>
    <row r="3233" spans="2:13">
      <c r="B3233" s="75" t="s">
        <v>1672</v>
      </c>
      <c r="C3233" s="105" t="s">
        <v>1533</v>
      </c>
      <c r="D3233" s="72" t="s">
        <v>1665</v>
      </c>
      <c r="E3233" s="425" t="s">
        <v>646</v>
      </c>
      <c r="F3233" s="425"/>
      <c r="G3233" s="73" t="s">
        <v>1665</v>
      </c>
      <c r="H3233" s="425" t="s">
        <v>1374</v>
      </c>
      <c r="I3233" s="79"/>
      <c r="J3233" s="302"/>
      <c r="K3233" s="425"/>
      <c r="L3233" s="425"/>
      <c r="M3233" s="74"/>
    </row>
    <row r="3234" spans="2:13">
      <c r="B3234" s="75" t="s">
        <v>1661</v>
      </c>
      <c r="C3234" s="95">
        <v>236.91</v>
      </c>
      <c r="D3234" s="80" t="s">
        <v>1666</v>
      </c>
      <c r="E3234" s="99">
        <v>81</v>
      </c>
      <c r="F3234" s="77"/>
      <c r="G3234" s="81" t="s">
        <v>1666</v>
      </c>
      <c r="H3234" s="99">
        <v>72</v>
      </c>
      <c r="I3234" s="78"/>
      <c r="J3234" s="129"/>
      <c r="K3234" s="425"/>
      <c r="L3234" s="425"/>
      <c r="M3234" s="74"/>
    </row>
    <row r="3235" spans="2:13">
      <c r="B3235" s="75" t="s">
        <v>1662</v>
      </c>
      <c r="C3235" s="95">
        <v>313.45999999999998</v>
      </c>
      <c r="D3235" s="462" t="s">
        <v>1670</v>
      </c>
      <c r="E3235" s="463"/>
      <c r="F3235" s="463"/>
      <c r="G3235" s="463"/>
      <c r="H3235" s="463"/>
      <c r="I3235" s="464"/>
      <c r="J3235" s="129"/>
      <c r="K3235" s="425"/>
      <c r="L3235" s="425"/>
      <c r="M3235" s="74"/>
    </row>
    <row r="3236" spans="2:13">
      <c r="B3236" s="75" t="s">
        <v>1730</v>
      </c>
      <c r="C3236" s="149">
        <v>440.8</v>
      </c>
      <c r="D3236" s="465" t="s">
        <v>1663</v>
      </c>
      <c r="E3236" s="466"/>
      <c r="F3236" s="466"/>
      <c r="G3236" s="466" t="s">
        <v>1664</v>
      </c>
      <c r="H3236" s="466"/>
      <c r="I3236" s="467"/>
      <c r="J3236" s="129"/>
      <c r="K3236" s="425"/>
      <c r="L3236" s="425"/>
      <c r="M3236" s="74"/>
    </row>
    <row r="3237" spans="2:13">
      <c r="B3237" s="75" t="s">
        <v>1715</v>
      </c>
      <c r="C3237" s="95">
        <v>1.46</v>
      </c>
      <c r="D3237" s="72" t="s">
        <v>1665</v>
      </c>
      <c r="E3237" s="425" t="s">
        <v>1273</v>
      </c>
      <c r="F3237" s="425"/>
      <c r="G3237" s="73" t="s">
        <v>1665</v>
      </c>
      <c r="H3237" s="425" t="s">
        <v>13</v>
      </c>
      <c r="I3237" s="79"/>
      <c r="J3237" s="129"/>
      <c r="K3237" s="425"/>
      <c r="L3237" s="425"/>
      <c r="M3237" s="74"/>
    </row>
    <row r="3238" spans="2:13">
      <c r="B3238" s="75" t="s">
        <v>1716</v>
      </c>
      <c r="C3238" s="95">
        <v>0.46</v>
      </c>
      <c r="D3238" s="72" t="s">
        <v>1666</v>
      </c>
      <c r="E3238" s="99">
        <v>95</v>
      </c>
      <c r="F3238" s="77"/>
      <c r="G3238" s="81" t="s">
        <v>1666</v>
      </c>
      <c r="H3238" s="100">
        <v>90</v>
      </c>
      <c r="I3238" s="79"/>
      <c r="J3238" s="129"/>
      <c r="K3238" s="425"/>
      <c r="L3238" s="425"/>
      <c r="M3238" s="74"/>
    </row>
    <row r="3239" spans="2:13">
      <c r="B3239" s="468" t="s">
        <v>1673</v>
      </c>
      <c r="C3239" s="463"/>
      <c r="D3239" s="464"/>
      <c r="E3239" s="462" t="s">
        <v>1674</v>
      </c>
      <c r="F3239" s="463"/>
      <c r="G3239" s="464"/>
      <c r="H3239" s="462" t="s">
        <v>1675</v>
      </c>
      <c r="I3239" s="463"/>
      <c r="J3239" s="464"/>
      <c r="K3239" s="462" t="s">
        <v>1703</v>
      </c>
      <c r="L3239" s="463"/>
      <c r="M3239" s="469"/>
    </row>
    <row r="3240" spans="2:13">
      <c r="B3240" s="82" t="s">
        <v>1676</v>
      </c>
      <c r="C3240" s="427" t="s">
        <v>1677</v>
      </c>
      <c r="D3240" s="428" t="s">
        <v>1678</v>
      </c>
      <c r="E3240" s="426" t="s">
        <v>1676</v>
      </c>
      <c r="F3240" s="427" t="s">
        <v>1677</v>
      </c>
      <c r="G3240" s="428" t="s">
        <v>1678</v>
      </c>
      <c r="H3240" s="426" t="s">
        <v>1696</v>
      </c>
      <c r="I3240" s="427" t="s">
        <v>1733</v>
      </c>
      <c r="J3240" s="428" t="s">
        <v>1734</v>
      </c>
      <c r="K3240" s="426" t="s">
        <v>1704</v>
      </c>
      <c r="L3240" s="427"/>
      <c r="M3240" s="86" t="s">
        <v>1705</v>
      </c>
    </row>
    <row r="3241" spans="2:13">
      <c r="B3241" s="70" t="s">
        <v>1680</v>
      </c>
      <c r="C3241" s="95" t="s">
        <v>1146</v>
      </c>
      <c r="D3241" s="101">
        <v>102</v>
      </c>
      <c r="E3241" s="424" t="s">
        <v>1680</v>
      </c>
      <c r="F3241" s="103" t="s">
        <v>946</v>
      </c>
      <c r="G3241" s="101">
        <v>68</v>
      </c>
      <c r="H3241" s="424" t="s">
        <v>1697</v>
      </c>
      <c r="I3241" s="95">
        <v>0</v>
      </c>
      <c r="J3241" s="101">
        <v>10</v>
      </c>
      <c r="K3241" s="424" t="s">
        <v>1706</v>
      </c>
      <c r="L3241" s="425"/>
      <c r="M3241" s="116">
        <v>55</v>
      </c>
    </row>
    <row r="3242" spans="2:13">
      <c r="B3242" s="70" t="s">
        <v>1681</v>
      </c>
      <c r="C3242" s="95" t="s">
        <v>1724</v>
      </c>
      <c r="D3242" s="101">
        <v>0</v>
      </c>
      <c r="E3242" s="424" t="s">
        <v>1681</v>
      </c>
      <c r="F3242" s="95" t="s">
        <v>846</v>
      </c>
      <c r="G3242" s="101">
        <v>102</v>
      </c>
      <c r="H3242" s="424" t="s">
        <v>1698</v>
      </c>
      <c r="I3242" s="95">
        <v>90</v>
      </c>
      <c r="J3242" s="101">
        <v>10</v>
      </c>
      <c r="K3242" s="424" t="s">
        <v>1737</v>
      </c>
      <c r="L3242" s="425"/>
      <c r="M3242" s="116">
        <v>50</v>
      </c>
    </row>
    <row r="3243" spans="2:13">
      <c r="B3243" s="70" t="s">
        <v>1682</v>
      </c>
      <c r="C3243" s="95" t="s">
        <v>1725</v>
      </c>
      <c r="D3243" s="101" t="s">
        <v>1725</v>
      </c>
      <c r="E3243" s="424" t="s">
        <v>1682</v>
      </c>
      <c r="F3243" s="95" t="s">
        <v>1725</v>
      </c>
      <c r="G3243" s="101" t="s">
        <v>1725</v>
      </c>
      <c r="H3243" s="424" t="s">
        <v>1699</v>
      </c>
      <c r="I3243" s="95">
        <v>0</v>
      </c>
      <c r="J3243" s="101">
        <v>20</v>
      </c>
      <c r="K3243" s="76" t="s">
        <v>1708</v>
      </c>
      <c r="L3243" s="77"/>
      <c r="M3243" s="110">
        <v>0</v>
      </c>
    </row>
    <row r="3244" spans="2:13">
      <c r="B3244" s="70" t="s">
        <v>1683</v>
      </c>
      <c r="C3244" s="95" t="s">
        <v>1724</v>
      </c>
      <c r="D3244" s="101">
        <v>0</v>
      </c>
      <c r="E3244" s="424" t="s">
        <v>1683</v>
      </c>
      <c r="F3244" s="95" t="s">
        <v>1724</v>
      </c>
      <c r="G3244" s="101">
        <v>0</v>
      </c>
      <c r="H3244" s="424" t="s">
        <v>1700</v>
      </c>
      <c r="I3244" s="95">
        <v>0</v>
      </c>
      <c r="J3244" s="101">
        <v>10</v>
      </c>
      <c r="K3244" s="462" t="s">
        <v>1709</v>
      </c>
      <c r="L3244" s="463"/>
      <c r="M3244" s="469"/>
    </row>
    <row r="3245" spans="2:13">
      <c r="B3245" s="70" t="s">
        <v>1684</v>
      </c>
      <c r="C3245" s="95" t="s">
        <v>1724</v>
      </c>
      <c r="D3245" s="101">
        <v>0</v>
      </c>
      <c r="E3245" s="424" t="s">
        <v>1684</v>
      </c>
      <c r="F3245" s="95" t="s">
        <v>891</v>
      </c>
      <c r="G3245" s="101">
        <v>80</v>
      </c>
      <c r="H3245" s="425" t="s">
        <v>1726</v>
      </c>
      <c r="I3245" s="95">
        <v>50</v>
      </c>
      <c r="J3245" s="101">
        <v>0</v>
      </c>
      <c r="K3245" s="470" t="s">
        <v>1710</v>
      </c>
      <c r="L3245" s="471"/>
      <c r="M3245" s="116">
        <v>0</v>
      </c>
    </row>
    <row r="3246" spans="2:13">
      <c r="B3246" s="70" t="s">
        <v>1685</v>
      </c>
      <c r="C3246" s="95" t="s">
        <v>665</v>
      </c>
      <c r="D3246" s="101">
        <v>90</v>
      </c>
      <c r="E3246" s="424" t="s">
        <v>1685</v>
      </c>
      <c r="F3246" s="95" t="s">
        <v>952</v>
      </c>
      <c r="G3246" s="101">
        <v>95</v>
      </c>
      <c r="H3246" s="424" t="s">
        <v>1701</v>
      </c>
      <c r="I3246" s="95">
        <v>100</v>
      </c>
      <c r="J3246" s="101">
        <v>0</v>
      </c>
      <c r="K3246" s="470" t="s">
        <v>1711</v>
      </c>
      <c r="L3246" s="471"/>
      <c r="M3246" s="116">
        <v>0</v>
      </c>
    </row>
    <row r="3247" spans="2:13">
      <c r="B3247" s="70" t="s">
        <v>1686</v>
      </c>
      <c r="C3247" s="105" t="s">
        <v>871</v>
      </c>
      <c r="D3247" s="101">
        <v>150</v>
      </c>
      <c r="E3247" s="424" t="s">
        <v>1686</v>
      </c>
      <c r="F3247" s="103" t="s">
        <v>868</v>
      </c>
      <c r="G3247" s="101">
        <v>84</v>
      </c>
      <c r="H3247" s="424" t="s">
        <v>1687</v>
      </c>
      <c r="I3247" s="95">
        <v>85</v>
      </c>
      <c r="J3247" s="101">
        <v>0</v>
      </c>
      <c r="K3247" s="470" t="s">
        <v>1712</v>
      </c>
      <c r="L3247" s="471"/>
      <c r="M3247" s="116">
        <v>0</v>
      </c>
    </row>
    <row r="3248" spans="2:13">
      <c r="B3248" s="70" t="s">
        <v>1687</v>
      </c>
      <c r="C3248" s="95" t="s">
        <v>1724</v>
      </c>
      <c r="D3248" s="101">
        <v>0</v>
      </c>
      <c r="E3248" s="424" t="s">
        <v>1687</v>
      </c>
      <c r="F3248" s="95" t="s">
        <v>1724</v>
      </c>
      <c r="G3248" s="101">
        <v>0</v>
      </c>
      <c r="H3248" s="424" t="s">
        <v>1702</v>
      </c>
      <c r="I3248" s="109">
        <v>50</v>
      </c>
      <c r="J3248" s="115">
        <v>0</v>
      </c>
      <c r="K3248" s="96"/>
      <c r="L3248" s="109"/>
      <c r="M3248" s="110"/>
    </row>
    <row r="3249" spans="2:13">
      <c r="B3249" s="70" t="s">
        <v>1688</v>
      </c>
      <c r="C3249" s="103" t="s">
        <v>813</v>
      </c>
      <c r="D3249" s="101">
        <v>100</v>
      </c>
      <c r="E3249" s="424" t="s">
        <v>1688</v>
      </c>
      <c r="F3249" s="95" t="s">
        <v>1724</v>
      </c>
      <c r="G3249" s="101">
        <v>0</v>
      </c>
      <c r="H3249" s="472" t="s">
        <v>1714</v>
      </c>
      <c r="I3249" s="473"/>
      <c r="J3249" s="90" t="s">
        <v>1713</v>
      </c>
      <c r="K3249" s="106">
        <v>40</v>
      </c>
      <c r="L3249" s="91" t="s">
        <v>1707</v>
      </c>
      <c r="M3249" s="107">
        <v>270</v>
      </c>
    </row>
    <row r="3250" spans="2:13">
      <c r="B3250" s="70" t="s">
        <v>1689</v>
      </c>
      <c r="C3250" s="95" t="s">
        <v>1724</v>
      </c>
      <c r="D3250" s="101">
        <v>0</v>
      </c>
      <c r="E3250" s="424" t="s">
        <v>1689</v>
      </c>
      <c r="F3250" s="95" t="s">
        <v>1724</v>
      </c>
      <c r="G3250" s="101">
        <v>0</v>
      </c>
      <c r="H3250" s="425"/>
      <c r="I3250" s="425"/>
      <c r="J3250" s="425"/>
      <c r="K3250" s="425"/>
      <c r="L3250" s="425"/>
      <c r="M3250" s="74"/>
    </row>
    <row r="3251" spans="2:13">
      <c r="B3251" s="70" t="s">
        <v>1690</v>
      </c>
      <c r="C3251" s="95" t="s">
        <v>1725</v>
      </c>
      <c r="D3251" s="101" t="s">
        <v>1725</v>
      </c>
      <c r="E3251" s="424" t="s">
        <v>1690</v>
      </c>
      <c r="F3251" s="95" t="s">
        <v>1725</v>
      </c>
      <c r="G3251" s="101" t="s">
        <v>1725</v>
      </c>
      <c r="H3251" s="425"/>
      <c r="I3251" s="425"/>
      <c r="J3251" s="425"/>
      <c r="K3251" s="425"/>
      <c r="L3251" s="425"/>
      <c r="M3251" s="74"/>
    </row>
    <row r="3252" spans="2:13">
      <c r="B3252" s="70" t="s">
        <v>1691</v>
      </c>
      <c r="C3252" s="103" t="s">
        <v>881</v>
      </c>
      <c r="D3252" s="101">
        <v>51</v>
      </c>
      <c r="E3252" s="424" t="s">
        <v>1691</v>
      </c>
      <c r="F3252" s="105" t="s">
        <v>1197</v>
      </c>
      <c r="G3252" s="101">
        <v>75</v>
      </c>
      <c r="H3252" s="425"/>
      <c r="I3252" s="425"/>
      <c r="J3252" s="425"/>
      <c r="K3252" s="425"/>
      <c r="L3252" s="425"/>
      <c r="M3252" s="74"/>
    </row>
    <row r="3253" spans="2:13">
      <c r="B3253" s="70" t="s">
        <v>1692</v>
      </c>
      <c r="C3253" s="95" t="s">
        <v>1724</v>
      </c>
      <c r="D3253" s="101">
        <v>0</v>
      </c>
      <c r="E3253" s="424" t="s">
        <v>1692</v>
      </c>
      <c r="F3253" s="95" t="s">
        <v>1724</v>
      </c>
      <c r="G3253" s="101">
        <v>0</v>
      </c>
      <c r="H3253" s="425"/>
      <c r="I3253" s="425"/>
      <c r="J3253" s="425"/>
      <c r="K3253" s="425"/>
      <c r="L3253" s="425"/>
      <c r="M3253" s="74"/>
    </row>
    <row r="3254" spans="2:13">
      <c r="B3254" s="70" t="s">
        <v>1693</v>
      </c>
      <c r="C3254" s="95" t="s">
        <v>1724</v>
      </c>
      <c r="D3254" s="101">
        <v>0</v>
      </c>
      <c r="E3254" s="424" t="s">
        <v>1693</v>
      </c>
      <c r="F3254" s="105" t="s">
        <v>1187</v>
      </c>
      <c r="G3254" s="101">
        <v>80</v>
      </c>
      <c r="H3254" s="95" t="s">
        <v>1718</v>
      </c>
      <c r="I3254" s="425"/>
      <c r="J3254" s="94" t="s">
        <v>1719</v>
      </c>
      <c r="K3254" s="425"/>
      <c r="L3254" s="94" t="s">
        <v>1720</v>
      </c>
      <c r="M3254" s="74"/>
    </row>
    <row r="3255" spans="2:13">
      <c r="B3255" s="70" t="s">
        <v>1694</v>
      </c>
      <c r="C3255" s="95" t="s">
        <v>1724</v>
      </c>
      <c r="D3255" s="101">
        <v>0</v>
      </c>
      <c r="E3255" s="424" t="s">
        <v>1694</v>
      </c>
      <c r="F3255" s="95" t="s">
        <v>1724</v>
      </c>
      <c r="G3255" s="101">
        <v>0</v>
      </c>
      <c r="H3255" s="425"/>
      <c r="I3255" s="425"/>
      <c r="J3255" s="425"/>
      <c r="K3255" s="425"/>
      <c r="L3255" s="425"/>
      <c r="M3255" s="74"/>
    </row>
    <row r="3256" spans="2:13">
      <c r="B3256" s="70" t="s">
        <v>1679</v>
      </c>
      <c r="C3256" s="95" t="s">
        <v>865</v>
      </c>
      <c r="D3256" s="101">
        <v>66</v>
      </c>
      <c r="E3256" s="424" t="s">
        <v>1679</v>
      </c>
      <c r="F3256" s="95" t="s">
        <v>1724</v>
      </c>
      <c r="G3256" s="101">
        <v>0</v>
      </c>
      <c r="H3256" s="425"/>
      <c r="I3256" s="425"/>
      <c r="J3256" s="425"/>
      <c r="K3256" s="425"/>
      <c r="L3256" s="425"/>
      <c r="M3256" s="74"/>
    </row>
    <row r="3257" spans="2:13">
      <c r="B3257" s="70" t="s">
        <v>1695</v>
      </c>
      <c r="C3257" s="95" t="s">
        <v>966</v>
      </c>
      <c r="D3257" s="101">
        <v>75</v>
      </c>
      <c r="E3257" s="424" t="s">
        <v>1695</v>
      </c>
      <c r="F3257" s="95" t="s">
        <v>1724</v>
      </c>
      <c r="G3257" s="101">
        <v>0</v>
      </c>
      <c r="H3257" s="425"/>
      <c r="I3257" s="425"/>
      <c r="J3257" s="425"/>
      <c r="K3257" s="425"/>
      <c r="L3257" s="425"/>
      <c r="M3257" s="74"/>
    </row>
    <row r="3258" spans="2:13" ht="15.75" thickBot="1">
      <c r="B3258" s="111" t="s">
        <v>1731</v>
      </c>
      <c r="C3258" s="102"/>
      <c r="D3258" s="117">
        <v>91</v>
      </c>
      <c r="E3258" s="112" t="s">
        <v>1732</v>
      </c>
      <c r="F3258" s="102"/>
      <c r="G3258" s="117">
        <v>83</v>
      </c>
      <c r="H3258" s="92"/>
      <c r="I3258" s="92"/>
      <c r="J3258" s="92"/>
      <c r="K3258" s="92"/>
      <c r="L3258" s="92"/>
      <c r="M3258" s="93"/>
    </row>
    <row r="3259" spans="2:13" ht="15.75" thickTop="1">
      <c r="B3259" s="113"/>
      <c r="C3259" s="114"/>
      <c r="D3259" s="151"/>
      <c r="E3259" s="113"/>
      <c r="F3259" s="114"/>
      <c r="G3259" s="151"/>
      <c r="H3259" s="67"/>
      <c r="I3259" s="67"/>
      <c r="J3259" s="67"/>
      <c r="K3259" s="67"/>
      <c r="L3259" s="67"/>
      <c r="M3259" s="67"/>
    </row>
    <row r="3260" spans="2:13">
      <c r="B3260" s="113"/>
      <c r="C3260" s="114"/>
      <c r="D3260" s="151"/>
      <c r="E3260" s="113"/>
      <c r="F3260" s="114"/>
      <c r="G3260" s="151"/>
      <c r="H3260" s="67"/>
      <c r="I3260" s="67"/>
      <c r="J3260" s="67"/>
      <c r="K3260" s="67"/>
      <c r="L3260" s="67"/>
      <c r="M3260" s="67"/>
    </row>
    <row r="3261" spans="2:13" ht="15.75" thickBot="1">
      <c r="B3261" s="113"/>
      <c r="C3261" s="114"/>
      <c r="D3261" s="151"/>
      <c r="E3261" s="113"/>
      <c r="F3261" s="114"/>
      <c r="G3261" s="151"/>
      <c r="H3261" s="67"/>
      <c r="I3261" s="67"/>
      <c r="J3261" s="67"/>
      <c r="K3261" s="67"/>
      <c r="L3261" s="67"/>
      <c r="M3261" s="67"/>
    </row>
    <row r="3262" spans="2:13" ht="16.5" thickTop="1" thickBot="1">
      <c r="B3262" s="457" t="s">
        <v>1851</v>
      </c>
      <c r="C3262" s="458"/>
      <c r="D3262" s="459" t="s">
        <v>1660</v>
      </c>
      <c r="E3262" s="460"/>
      <c r="F3262" s="460"/>
      <c r="G3262" s="460"/>
      <c r="H3262" s="460"/>
      <c r="I3262" s="461"/>
      <c r="J3262" s="140"/>
      <c r="K3262" s="68"/>
      <c r="L3262" s="68"/>
      <c r="M3262" s="69"/>
    </row>
    <row r="3263" spans="2:13" ht="15.75" thickTop="1">
      <c r="B3263" s="75" t="s">
        <v>1669</v>
      </c>
      <c r="C3263" s="282">
        <v>15</v>
      </c>
      <c r="D3263" s="281" t="s">
        <v>1654</v>
      </c>
      <c r="E3263" s="282" t="s">
        <v>1655</v>
      </c>
      <c r="F3263" s="282" t="s">
        <v>1656</v>
      </c>
      <c r="G3263" s="282" t="s">
        <v>1658</v>
      </c>
      <c r="H3263" s="282" t="s">
        <v>1657</v>
      </c>
      <c r="I3263" s="283" t="s">
        <v>1659</v>
      </c>
      <c r="J3263" s="141"/>
      <c r="K3263" s="280"/>
      <c r="L3263" s="280"/>
      <c r="M3263" s="74"/>
    </row>
    <row r="3264" spans="2:13">
      <c r="B3264" s="75" t="s">
        <v>1762</v>
      </c>
      <c r="C3264" s="95" t="s">
        <v>1747</v>
      </c>
      <c r="D3264" s="96">
        <v>55</v>
      </c>
      <c r="E3264" s="97">
        <v>20</v>
      </c>
      <c r="F3264" s="97">
        <v>35</v>
      </c>
      <c r="G3264" s="97">
        <v>20</v>
      </c>
      <c r="H3264" s="97">
        <v>45</v>
      </c>
      <c r="I3264" s="98">
        <v>75</v>
      </c>
      <c r="J3264" s="141"/>
      <c r="K3264" s="280"/>
      <c r="L3264" s="280"/>
      <c r="M3264" s="74"/>
    </row>
    <row r="3265" spans="2:13">
      <c r="B3265" s="75" t="s">
        <v>1667</v>
      </c>
      <c r="C3265" s="95" t="s">
        <v>11</v>
      </c>
      <c r="D3265" s="462" t="s">
        <v>1671</v>
      </c>
      <c r="E3265" s="463"/>
      <c r="F3265" s="463"/>
      <c r="G3265" s="463"/>
      <c r="H3265" s="463"/>
      <c r="I3265" s="464"/>
      <c r="J3265" s="141"/>
      <c r="K3265" s="280"/>
      <c r="L3265" s="280"/>
      <c r="M3265" s="74"/>
    </row>
    <row r="3266" spans="2:13">
      <c r="B3266" s="75" t="s">
        <v>1668</v>
      </c>
      <c r="C3266" s="95" t="s">
        <v>1725</v>
      </c>
      <c r="D3266" s="465" t="s">
        <v>1663</v>
      </c>
      <c r="E3266" s="466"/>
      <c r="F3266" s="466"/>
      <c r="G3266" s="466" t="s">
        <v>1664</v>
      </c>
      <c r="H3266" s="466"/>
      <c r="I3266" s="467"/>
      <c r="J3266" s="141"/>
      <c r="K3266" s="280"/>
      <c r="L3266" s="280"/>
      <c r="M3266" s="74"/>
    </row>
    <row r="3267" spans="2:13">
      <c r="B3267" s="75" t="s">
        <v>1672</v>
      </c>
      <c r="C3267" s="105" t="s">
        <v>1533</v>
      </c>
      <c r="D3267" s="72" t="s">
        <v>1665</v>
      </c>
      <c r="E3267" s="280" t="s">
        <v>1017</v>
      </c>
      <c r="F3267" s="280"/>
      <c r="G3267" s="73" t="s">
        <v>1665</v>
      </c>
      <c r="H3267" s="280" t="s">
        <v>1725</v>
      </c>
      <c r="I3267" s="79"/>
      <c r="J3267" s="141"/>
      <c r="K3267" s="280"/>
      <c r="L3267" s="280"/>
      <c r="M3267" s="74"/>
    </row>
    <row r="3268" spans="2:13">
      <c r="B3268" s="75" t="s">
        <v>1661</v>
      </c>
      <c r="C3268" s="95">
        <v>125.11</v>
      </c>
      <c r="D3268" s="80" t="s">
        <v>1666</v>
      </c>
      <c r="E3268" s="99">
        <v>113</v>
      </c>
      <c r="F3268" s="77"/>
      <c r="G3268" s="81" t="s">
        <v>1666</v>
      </c>
      <c r="H3268" s="99" t="s">
        <v>1725</v>
      </c>
      <c r="I3268" s="78"/>
      <c r="J3268" s="141"/>
      <c r="K3268" s="280"/>
      <c r="L3268" s="280"/>
      <c r="M3268" s="74"/>
    </row>
    <row r="3269" spans="2:13">
      <c r="B3269" s="75" t="s">
        <v>1662</v>
      </c>
      <c r="C3269" s="95">
        <v>80.239999999999995</v>
      </c>
      <c r="D3269" s="462" t="s">
        <v>1670</v>
      </c>
      <c r="E3269" s="463"/>
      <c r="F3269" s="463"/>
      <c r="G3269" s="463"/>
      <c r="H3269" s="463"/>
      <c r="I3269" s="464"/>
      <c r="J3269" s="141"/>
      <c r="K3269" s="280"/>
      <c r="L3269" s="280"/>
      <c r="M3269" s="74"/>
    </row>
    <row r="3270" spans="2:13">
      <c r="B3270" s="75" t="s">
        <v>1730</v>
      </c>
      <c r="C3270" s="119">
        <v>1310.6400000000001</v>
      </c>
      <c r="D3270" s="465" t="s">
        <v>1663</v>
      </c>
      <c r="E3270" s="466"/>
      <c r="F3270" s="466"/>
      <c r="G3270" s="466" t="s">
        <v>1664</v>
      </c>
      <c r="H3270" s="466"/>
      <c r="I3270" s="467"/>
      <c r="J3270" s="141"/>
      <c r="K3270" s="280"/>
      <c r="L3270" s="280"/>
      <c r="M3270" s="74"/>
    </row>
    <row r="3271" spans="2:13">
      <c r="B3271" s="75" t="s">
        <v>1715</v>
      </c>
      <c r="C3271" s="95">
        <v>0.85</v>
      </c>
      <c r="D3271" s="72" t="s">
        <v>1665</v>
      </c>
      <c r="E3271" s="280" t="s">
        <v>1750</v>
      </c>
      <c r="F3271" s="280"/>
      <c r="G3271" s="73" t="s">
        <v>1665</v>
      </c>
      <c r="H3271" s="280" t="s">
        <v>1725</v>
      </c>
      <c r="I3271" s="79"/>
      <c r="J3271" s="141"/>
      <c r="K3271" s="280"/>
      <c r="L3271" s="280"/>
      <c r="M3271" s="74"/>
    </row>
    <row r="3272" spans="2:13">
      <c r="B3272" s="75" t="s">
        <v>1716</v>
      </c>
      <c r="C3272" s="95">
        <v>1.1499999999999999</v>
      </c>
      <c r="D3272" s="72" t="s">
        <v>1666</v>
      </c>
      <c r="E3272" s="99">
        <v>100</v>
      </c>
      <c r="F3272" s="77"/>
      <c r="G3272" s="81" t="s">
        <v>1666</v>
      </c>
      <c r="H3272" s="100" t="s">
        <v>1725</v>
      </c>
      <c r="I3272" s="79"/>
      <c r="J3272" s="141"/>
      <c r="K3272" s="280"/>
      <c r="L3272" s="280"/>
      <c r="M3272" s="74"/>
    </row>
    <row r="3273" spans="2:13">
      <c r="B3273" s="468" t="s">
        <v>1673</v>
      </c>
      <c r="C3273" s="463"/>
      <c r="D3273" s="464"/>
      <c r="E3273" s="462" t="s">
        <v>1674</v>
      </c>
      <c r="F3273" s="463"/>
      <c r="G3273" s="464"/>
      <c r="H3273" s="462" t="s">
        <v>1675</v>
      </c>
      <c r="I3273" s="463"/>
      <c r="J3273" s="464"/>
      <c r="K3273" s="462" t="s">
        <v>1703</v>
      </c>
      <c r="L3273" s="463"/>
      <c r="M3273" s="469"/>
    </row>
    <row r="3274" spans="2:13">
      <c r="B3274" s="82" t="s">
        <v>1676</v>
      </c>
      <c r="C3274" s="282" t="s">
        <v>1677</v>
      </c>
      <c r="D3274" s="283" t="s">
        <v>1678</v>
      </c>
      <c r="E3274" s="281" t="s">
        <v>1676</v>
      </c>
      <c r="F3274" s="282" t="s">
        <v>1677</v>
      </c>
      <c r="G3274" s="283" t="s">
        <v>1678</v>
      </c>
      <c r="H3274" s="281" t="s">
        <v>1696</v>
      </c>
      <c r="I3274" s="282" t="s">
        <v>1733</v>
      </c>
      <c r="J3274" s="283" t="s">
        <v>1734</v>
      </c>
      <c r="K3274" s="281" t="s">
        <v>1704</v>
      </c>
      <c r="L3274" s="282"/>
      <c r="M3274" s="86" t="s">
        <v>1705</v>
      </c>
    </row>
    <row r="3275" spans="2:13">
      <c r="B3275" s="70" t="s">
        <v>1680</v>
      </c>
      <c r="C3275" s="95" t="s">
        <v>1725</v>
      </c>
      <c r="D3275" s="101" t="s">
        <v>1725</v>
      </c>
      <c r="E3275" s="279" t="s">
        <v>1680</v>
      </c>
      <c r="F3275" s="95" t="s">
        <v>1725</v>
      </c>
      <c r="G3275" s="101" t="s">
        <v>1725</v>
      </c>
      <c r="H3275" s="279" t="s">
        <v>1697</v>
      </c>
      <c r="I3275" s="95">
        <v>75</v>
      </c>
      <c r="J3275" s="101">
        <v>10</v>
      </c>
      <c r="K3275" s="279" t="s">
        <v>1706</v>
      </c>
      <c r="L3275" s="280"/>
      <c r="M3275" s="116">
        <v>95</v>
      </c>
    </row>
    <row r="3276" spans="2:13">
      <c r="B3276" s="70" t="s">
        <v>1681</v>
      </c>
      <c r="C3276" s="95" t="s">
        <v>858</v>
      </c>
      <c r="D3276" s="101">
        <v>120</v>
      </c>
      <c r="E3276" s="279" t="s">
        <v>1681</v>
      </c>
      <c r="F3276" s="95" t="s">
        <v>1079</v>
      </c>
      <c r="G3276" s="101">
        <v>126</v>
      </c>
      <c r="H3276" s="279" t="s">
        <v>1698</v>
      </c>
      <c r="I3276" s="95">
        <v>100</v>
      </c>
      <c r="J3276" s="101">
        <v>-75</v>
      </c>
      <c r="K3276" s="279" t="s">
        <v>1737</v>
      </c>
      <c r="L3276" s="280"/>
      <c r="M3276" s="116">
        <v>523</v>
      </c>
    </row>
    <row r="3277" spans="2:13">
      <c r="B3277" s="70" t="s">
        <v>1682</v>
      </c>
      <c r="C3277" s="95" t="s">
        <v>646</v>
      </c>
      <c r="D3277" s="101">
        <v>81</v>
      </c>
      <c r="E3277" s="279" t="s">
        <v>1682</v>
      </c>
      <c r="F3277" s="95" t="s">
        <v>1273</v>
      </c>
      <c r="G3277" s="101">
        <v>95</v>
      </c>
      <c r="H3277" s="279" t="s">
        <v>1699</v>
      </c>
      <c r="I3277" s="95">
        <v>100</v>
      </c>
      <c r="J3277" s="101">
        <v>40</v>
      </c>
      <c r="K3277" s="76" t="s">
        <v>1708</v>
      </c>
      <c r="L3277" s="77"/>
      <c r="M3277" s="110">
        <v>130</v>
      </c>
    </row>
    <row r="3278" spans="2:13">
      <c r="B3278" s="70" t="s">
        <v>1683</v>
      </c>
      <c r="C3278" s="103" t="s">
        <v>1343</v>
      </c>
      <c r="D3278" s="101">
        <v>120</v>
      </c>
      <c r="E3278" s="279" t="s">
        <v>1683</v>
      </c>
      <c r="F3278" s="105" t="s">
        <v>1309</v>
      </c>
      <c r="G3278" s="101">
        <v>95</v>
      </c>
      <c r="H3278" s="279" t="s">
        <v>1700</v>
      </c>
      <c r="I3278" s="95">
        <v>0</v>
      </c>
      <c r="J3278" s="101">
        <v>10</v>
      </c>
      <c r="K3278" s="462" t="s">
        <v>1709</v>
      </c>
      <c r="L3278" s="463"/>
      <c r="M3278" s="469"/>
    </row>
    <row r="3279" spans="2:13">
      <c r="B3279" s="70" t="s">
        <v>1684</v>
      </c>
      <c r="C3279" s="118" t="s">
        <v>1365</v>
      </c>
      <c r="D3279" s="101">
        <v>120</v>
      </c>
      <c r="E3279" s="279" t="s">
        <v>1684</v>
      </c>
      <c r="F3279" s="103" t="s">
        <v>981</v>
      </c>
      <c r="G3279" s="101">
        <v>126</v>
      </c>
      <c r="H3279" s="280" t="s">
        <v>1726</v>
      </c>
      <c r="I3279" s="95">
        <v>50</v>
      </c>
      <c r="J3279" s="101">
        <v>0</v>
      </c>
      <c r="K3279" s="470" t="s">
        <v>1710</v>
      </c>
      <c r="L3279" s="471"/>
      <c r="M3279" s="116">
        <v>30</v>
      </c>
    </row>
    <row r="3280" spans="2:13">
      <c r="B3280" s="70" t="s">
        <v>1685</v>
      </c>
      <c r="C3280" s="95" t="s">
        <v>665</v>
      </c>
      <c r="D3280" s="101">
        <v>90</v>
      </c>
      <c r="E3280" s="279" t="s">
        <v>1685</v>
      </c>
      <c r="F3280" s="95" t="s">
        <v>952</v>
      </c>
      <c r="G3280" s="101">
        <v>95</v>
      </c>
      <c r="H3280" s="279" t="s">
        <v>1701</v>
      </c>
      <c r="I3280" s="95">
        <v>100</v>
      </c>
      <c r="J3280" s="101">
        <v>20</v>
      </c>
      <c r="K3280" s="470" t="s">
        <v>1711</v>
      </c>
      <c r="L3280" s="471"/>
      <c r="M3280" s="116">
        <v>50</v>
      </c>
    </row>
    <row r="3281" spans="2:13">
      <c r="B3281" s="70" t="s">
        <v>1686</v>
      </c>
      <c r="C3281" s="105" t="s">
        <v>871</v>
      </c>
      <c r="D3281" s="101">
        <v>150</v>
      </c>
      <c r="E3281" s="279" t="s">
        <v>1686</v>
      </c>
      <c r="F3281" s="105" t="s">
        <v>662</v>
      </c>
      <c r="G3281" s="101">
        <v>90</v>
      </c>
      <c r="H3281" s="279" t="s">
        <v>1687</v>
      </c>
      <c r="I3281" s="95">
        <v>85</v>
      </c>
      <c r="J3281" s="101">
        <v>60</v>
      </c>
      <c r="K3281" s="470" t="s">
        <v>1712</v>
      </c>
      <c r="L3281" s="471"/>
      <c r="M3281" s="116">
        <v>100</v>
      </c>
    </row>
    <row r="3282" spans="2:13">
      <c r="B3282" s="70" t="s">
        <v>1687</v>
      </c>
      <c r="C3282" s="95" t="s">
        <v>907</v>
      </c>
      <c r="D3282" s="101">
        <v>84</v>
      </c>
      <c r="E3282" s="279" t="s">
        <v>1687</v>
      </c>
      <c r="F3282" s="105" t="s">
        <v>1218</v>
      </c>
      <c r="G3282" s="101">
        <v>90</v>
      </c>
      <c r="H3282" s="279" t="s">
        <v>1702</v>
      </c>
      <c r="I3282" s="109">
        <v>100</v>
      </c>
      <c r="J3282" s="115">
        <v>0</v>
      </c>
      <c r="K3282" s="96"/>
      <c r="L3282" s="109"/>
      <c r="M3282" s="110"/>
    </row>
    <row r="3283" spans="2:13">
      <c r="B3283" s="70" t="s">
        <v>1688</v>
      </c>
      <c r="C3283" s="103" t="s">
        <v>813</v>
      </c>
      <c r="D3283" s="101">
        <v>100</v>
      </c>
      <c r="E3283" s="279" t="s">
        <v>1688</v>
      </c>
      <c r="F3283" s="103" t="s">
        <v>812</v>
      </c>
      <c r="G3283" s="101">
        <v>90</v>
      </c>
      <c r="H3283" s="472" t="s">
        <v>1714</v>
      </c>
      <c r="I3283" s="473"/>
      <c r="J3283" s="90" t="s">
        <v>1713</v>
      </c>
      <c r="K3283" s="106">
        <v>-250</v>
      </c>
      <c r="L3283" s="91" t="s">
        <v>1707</v>
      </c>
      <c r="M3283" s="296">
        <v>1280</v>
      </c>
    </row>
    <row r="3284" spans="2:13">
      <c r="B3284" s="70" t="s">
        <v>1689</v>
      </c>
      <c r="C3284" s="95" t="s">
        <v>697</v>
      </c>
      <c r="D3284" s="101">
        <v>120</v>
      </c>
      <c r="E3284" s="279" t="s">
        <v>1689</v>
      </c>
      <c r="F3284" s="95" t="s">
        <v>631</v>
      </c>
      <c r="G3284" s="101">
        <v>95</v>
      </c>
      <c r="H3284" s="280"/>
      <c r="I3284" s="280"/>
      <c r="J3284" s="280"/>
      <c r="K3284" s="280"/>
      <c r="L3284" s="280"/>
      <c r="M3284" s="74"/>
    </row>
    <row r="3285" spans="2:13">
      <c r="B3285" s="70" t="s">
        <v>1690</v>
      </c>
      <c r="C3285" s="105" t="s">
        <v>1374</v>
      </c>
      <c r="D3285" s="101">
        <v>72</v>
      </c>
      <c r="E3285" s="279" t="s">
        <v>1690</v>
      </c>
      <c r="F3285" s="105" t="s">
        <v>1116</v>
      </c>
      <c r="G3285" s="101">
        <v>126</v>
      </c>
      <c r="H3285" s="280"/>
      <c r="I3285" s="280"/>
      <c r="J3285" s="280"/>
      <c r="K3285" s="280"/>
      <c r="L3285" s="280"/>
      <c r="M3285" s="74"/>
    </row>
    <row r="3286" spans="2:13">
      <c r="B3286" s="70" t="s">
        <v>1691</v>
      </c>
      <c r="C3286" s="95" t="s">
        <v>1019</v>
      </c>
      <c r="D3286" s="101">
        <v>102</v>
      </c>
      <c r="E3286" s="279" t="s">
        <v>1691</v>
      </c>
      <c r="F3286" s="95" t="s">
        <v>708</v>
      </c>
      <c r="G3286" s="101">
        <v>90</v>
      </c>
      <c r="H3286" s="280"/>
      <c r="I3286" s="280"/>
      <c r="J3286" s="280"/>
      <c r="K3286" s="280"/>
      <c r="L3286" s="280"/>
      <c r="M3286" s="74"/>
    </row>
    <row r="3287" spans="2:13">
      <c r="B3287" s="70" t="s">
        <v>1692</v>
      </c>
      <c r="C3287" s="105" t="s">
        <v>920</v>
      </c>
      <c r="D3287" s="101">
        <v>120</v>
      </c>
      <c r="E3287" s="279" t="s">
        <v>1692</v>
      </c>
      <c r="F3287" s="103" t="s">
        <v>1104</v>
      </c>
      <c r="G3287" s="101">
        <v>70</v>
      </c>
      <c r="H3287" s="280"/>
      <c r="I3287" s="280"/>
      <c r="J3287" s="280"/>
      <c r="K3287" s="280"/>
      <c r="L3287" s="280"/>
      <c r="M3287" s="74"/>
    </row>
    <row r="3288" spans="2:13">
      <c r="B3288" s="70" t="s">
        <v>1693</v>
      </c>
      <c r="C3288" s="105" t="s">
        <v>1189</v>
      </c>
      <c r="D3288" s="101">
        <v>70</v>
      </c>
      <c r="E3288" s="279" t="s">
        <v>1693</v>
      </c>
      <c r="F3288" s="105" t="s">
        <v>1187</v>
      </c>
      <c r="G3288" s="101">
        <v>80</v>
      </c>
      <c r="H3288" s="95" t="s">
        <v>1718</v>
      </c>
      <c r="I3288" s="280"/>
      <c r="J3288" s="94" t="s">
        <v>1719</v>
      </c>
      <c r="K3288" s="280"/>
      <c r="L3288" s="94" t="s">
        <v>1720</v>
      </c>
      <c r="M3288" s="74"/>
    </row>
    <row r="3289" spans="2:13">
      <c r="B3289" s="70" t="s">
        <v>1694</v>
      </c>
      <c r="C3289" s="95" t="s">
        <v>1076</v>
      </c>
      <c r="D3289" s="101">
        <v>120</v>
      </c>
      <c r="E3289" s="279" t="s">
        <v>1694</v>
      </c>
      <c r="F3289" s="105" t="s">
        <v>796</v>
      </c>
      <c r="G3289" s="101">
        <v>126</v>
      </c>
      <c r="H3289" s="280"/>
      <c r="I3289" s="280"/>
      <c r="J3289" s="280"/>
      <c r="K3289" s="280"/>
      <c r="L3289" s="280"/>
      <c r="M3289" s="74"/>
    </row>
    <row r="3290" spans="2:13">
      <c r="B3290" s="70" t="s">
        <v>1679</v>
      </c>
      <c r="C3290" s="105" t="s">
        <v>1264</v>
      </c>
      <c r="D3290" s="101">
        <v>110</v>
      </c>
      <c r="E3290" s="279" t="s">
        <v>1679</v>
      </c>
      <c r="F3290" s="95" t="s">
        <v>763</v>
      </c>
      <c r="G3290" s="101">
        <v>80</v>
      </c>
      <c r="H3290" s="280"/>
      <c r="I3290" s="280"/>
      <c r="J3290" s="280"/>
      <c r="K3290" s="280"/>
      <c r="L3290" s="280"/>
      <c r="M3290" s="74"/>
    </row>
    <row r="3291" spans="2:13">
      <c r="B3291" s="70" t="s">
        <v>1695</v>
      </c>
      <c r="C3291" s="105" t="s">
        <v>1028</v>
      </c>
      <c r="D3291" s="101">
        <v>85</v>
      </c>
      <c r="E3291" s="279" t="s">
        <v>1695</v>
      </c>
      <c r="F3291" s="105" t="s">
        <v>862</v>
      </c>
      <c r="G3291" s="101">
        <v>80</v>
      </c>
      <c r="H3291" s="280"/>
      <c r="I3291" s="280"/>
      <c r="J3291" s="280"/>
      <c r="K3291" s="280"/>
      <c r="L3291" s="280"/>
      <c r="M3291" s="74"/>
    </row>
    <row r="3292" spans="2:13" ht="15.75" thickBot="1">
      <c r="B3292" s="111" t="s">
        <v>1731</v>
      </c>
      <c r="C3292" s="102"/>
      <c r="D3292" s="117">
        <v>104</v>
      </c>
      <c r="E3292" s="112" t="s">
        <v>1732</v>
      </c>
      <c r="F3292" s="102"/>
      <c r="G3292" s="117">
        <v>97</v>
      </c>
      <c r="H3292" s="92"/>
      <c r="I3292" s="92"/>
      <c r="J3292" s="92"/>
      <c r="K3292" s="92"/>
      <c r="L3292" s="92"/>
      <c r="M3292" s="93"/>
    </row>
    <row r="3293" spans="2:13" ht="15.75" thickTop="1">
      <c r="B3293" s="113"/>
      <c r="C3293" s="114"/>
      <c r="D3293" s="151"/>
      <c r="E3293" s="113"/>
      <c r="F3293" s="114"/>
      <c r="G3293" s="151"/>
      <c r="H3293" s="67"/>
      <c r="I3293" s="67"/>
      <c r="J3293" s="67"/>
      <c r="K3293" s="67"/>
      <c r="L3293" s="67"/>
      <c r="M3293" s="67"/>
    </row>
    <row r="3294" spans="2:13">
      <c r="B3294" s="113"/>
      <c r="C3294" s="114"/>
      <c r="D3294" s="151"/>
      <c r="E3294" s="113"/>
      <c r="F3294" s="114"/>
      <c r="G3294" s="151"/>
      <c r="H3294" s="67"/>
      <c r="I3294" s="67"/>
      <c r="J3294" s="67"/>
      <c r="K3294" s="67"/>
      <c r="L3294" s="67"/>
      <c r="M3294" s="67"/>
    </row>
    <row r="3295" spans="2:13" ht="15.75" thickBot="1">
      <c r="B3295" s="113"/>
      <c r="C3295" s="114"/>
      <c r="D3295" s="151"/>
      <c r="E3295" s="113"/>
      <c r="F3295" s="114"/>
      <c r="G3295" s="151"/>
      <c r="H3295" s="67"/>
      <c r="I3295" s="67"/>
      <c r="J3295" s="67"/>
      <c r="K3295" s="67"/>
      <c r="L3295" s="67"/>
      <c r="M3295" s="67"/>
    </row>
    <row r="3296" spans="2:13" ht="16.5" thickTop="1" thickBot="1">
      <c r="B3296" s="457" t="s">
        <v>1852</v>
      </c>
      <c r="C3296" s="458"/>
      <c r="D3296" s="459" t="s">
        <v>1660</v>
      </c>
      <c r="E3296" s="460"/>
      <c r="F3296" s="460"/>
      <c r="G3296" s="460"/>
      <c r="H3296" s="460"/>
      <c r="I3296" s="461"/>
      <c r="J3296" s="140"/>
      <c r="K3296" s="68"/>
      <c r="L3296" s="68"/>
      <c r="M3296" s="69"/>
    </row>
    <row r="3297" spans="2:13" ht="15.75" thickTop="1">
      <c r="B3297" s="75" t="s">
        <v>1669</v>
      </c>
      <c r="C3297" s="294">
        <v>14</v>
      </c>
      <c r="D3297" s="293" t="s">
        <v>1654</v>
      </c>
      <c r="E3297" s="294" t="s">
        <v>1655</v>
      </c>
      <c r="F3297" s="294" t="s">
        <v>1656</v>
      </c>
      <c r="G3297" s="294" t="s">
        <v>1658</v>
      </c>
      <c r="H3297" s="294" t="s">
        <v>1657</v>
      </c>
      <c r="I3297" s="295" t="s">
        <v>1659</v>
      </c>
      <c r="J3297" s="141"/>
      <c r="K3297" s="292"/>
      <c r="L3297" s="292"/>
      <c r="M3297" s="74"/>
    </row>
    <row r="3298" spans="2:13">
      <c r="B3298" s="75" t="s">
        <v>1762</v>
      </c>
      <c r="C3298" s="95" t="s">
        <v>1747</v>
      </c>
      <c r="D3298" s="96">
        <v>160</v>
      </c>
      <c r="E3298" s="97">
        <v>110</v>
      </c>
      <c r="F3298" s="97">
        <v>65</v>
      </c>
      <c r="G3298" s="97">
        <v>65</v>
      </c>
      <c r="H3298" s="97">
        <v>110</v>
      </c>
      <c r="I3298" s="98">
        <v>30</v>
      </c>
      <c r="J3298" s="141"/>
      <c r="K3298" s="292"/>
      <c r="L3298" s="292"/>
      <c r="M3298" s="74"/>
    </row>
    <row r="3299" spans="2:13">
      <c r="B3299" s="75" t="s">
        <v>1667</v>
      </c>
      <c r="C3299" s="95" t="s">
        <v>11</v>
      </c>
      <c r="D3299" s="462" t="s">
        <v>1671</v>
      </c>
      <c r="E3299" s="463"/>
      <c r="F3299" s="463"/>
      <c r="G3299" s="463"/>
      <c r="H3299" s="463"/>
      <c r="I3299" s="464"/>
      <c r="J3299" s="141"/>
      <c r="K3299" s="292"/>
      <c r="L3299" s="292"/>
      <c r="M3299" s="74"/>
    </row>
    <row r="3300" spans="2:13">
      <c r="B3300" s="75" t="s">
        <v>1668</v>
      </c>
      <c r="C3300" s="95" t="s">
        <v>1725</v>
      </c>
      <c r="D3300" s="465" t="s">
        <v>1663</v>
      </c>
      <c r="E3300" s="466"/>
      <c r="F3300" s="466"/>
      <c r="G3300" s="466" t="s">
        <v>1664</v>
      </c>
      <c r="H3300" s="466"/>
      <c r="I3300" s="467"/>
      <c r="J3300" s="141"/>
      <c r="K3300" s="292"/>
      <c r="L3300" s="292"/>
      <c r="M3300" s="74"/>
    </row>
    <row r="3301" spans="2:13">
      <c r="B3301" s="75" t="s">
        <v>1672</v>
      </c>
      <c r="C3301" s="95" t="s">
        <v>1622</v>
      </c>
      <c r="D3301" s="72" t="s">
        <v>1665</v>
      </c>
      <c r="E3301" s="292" t="s">
        <v>1146</v>
      </c>
      <c r="F3301" s="292"/>
      <c r="G3301" s="73" t="s">
        <v>1665</v>
      </c>
      <c r="H3301" s="292" t="s">
        <v>1725</v>
      </c>
      <c r="I3301" s="79"/>
      <c r="J3301" s="141"/>
      <c r="K3301" s="292"/>
      <c r="L3301" s="292"/>
      <c r="M3301" s="74"/>
    </row>
    <row r="3302" spans="2:13">
      <c r="B3302" s="75" t="s">
        <v>1661</v>
      </c>
      <c r="C3302" s="95">
        <v>68.239999999999995</v>
      </c>
      <c r="D3302" s="80" t="s">
        <v>1666</v>
      </c>
      <c r="E3302" s="99">
        <v>102</v>
      </c>
      <c r="F3302" s="77"/>
      <c r="G3302" s="81" t="s">
        <v>1666</v>
      </c>
      <c r="H3302" s="99" t="s">
        <v>1725</v>
      </c>
      <c r="I3302" s="78"/>
      <c r="J3302" s="141"/>
      <c r="K3302" s="292"/>
      <c r="L3302" s="292"/>
      <c r="M3302" s="74"/>
    </row>
    <row r="3303" spans="2:13">
      <c r="B3303" s="75" t="s">
        <v>1662</v>
      </c>
      <c r="C3303" s="95">
        <v>632.84</v>
      </c>
      <c r="D3303" s="462" t="s">
        <v>1670</v>
      </c>
      <c r="E3303" s="463"/>
      <c r="F3303" s="463"/>
      <c r="G3303" s="463"/>
      <c r="H3303" s="463"/>
      <c r="I3303" s="464"/>
      <c r="J3303" s="141"/>
      <c r="K3303" s="292"/>
      <c r="L3303" s="292"/>
      <c r="M3303" s="74"/>
    </row>
    <row r="3304" spans="2:13">
      <c r="B3304" s="75" t="s">
        <v>1730</v>
      </c>
      <c r="C3304" s="95">
        <v>657.92</v>
      </c>
      <c r="D3304" s="465" t="s">
        <v>1663</v>
      </c>
      <c r="E3304" s="466"/>
      <c r="F3304" s="466"/>
      <c r="G3304" s="466" t="s">
        <v>1664</v>
      </c>
      <c r="H3304" s="466"/>
      <c r="I3304" s="467"/>
      <c r="J3304" s="141"/>
      <c r="K3304" s="292"/>
      <c r="L3304" s="292"/>
      <c r="M3304" s="74"/>
    </row>
    <row r="3305" spans="2:13">
      <c r="B3305" s="75" t="s">
        <v>1715</v>
      </c>
      <c r="C3305" s="95">
        <v>2.46</v>
      </c>
      <c r="D3305" s="72" t="s">
        <v>1665</v>
      </c>
      <c r="E3305" s="292" t="s">
        <v>946</v>
      </c>
      <c r="F3305" s="292"/>
      <c r="G3305" s="73" t="s">
        <v>1665</v>
      </c>
      <c r="H3305" s="292" t="s">
        <v>1725</v>
      </c>
      <c r="I3305" s="79"/>
      <c r="J3305" s="141"/>
      <c r="K3305" s="292"/>
      <c r="L3305" s="292"/>
      <c r="M3305" s="74"/>
    </row>
    <row r="3306" spans="2:13">
      <c r="B3306" s="75" t="s">
        <v>1716</v>
      </c>
      <c r="C3306" s="95">
        <v>0.46</v>
      </c>
      <c r="D3306" s="72" t="s">
        <v>1666</v>
      </c>
      <c r="E3306" s="99">
        <v>68</v>
      </c>
      <c r="F3306" s="77"/>
      <c r="G3306" s="81" t="s">
        <v>1666</v>
      </c>
      <c r="H3306" s="100" t="s">
        <v>1725</v>
      </c>
      <c r="I3306" s="79"/>
      <c r="J3306" s="141"/>
      <c r="K3306" s="292"/>
      <c r="L3306" s="292"/>
      <c r="M3306" s="74"/>
    </row>
    <row r="3307" spans="2:13">
      <c r="B3307" s="468" t="s">
        <v>1673</v>
      </c>
      <c r="C3307" s="463"/>
      <c r="D3307" s="464"/>
      <c r="E3307" s="462" t="s">
        <v>1674</v>
      </c>
      <c r="F3307" s="463"/>
      <c r="G3307" s="464"/>
      <c r="H3307" s="462" t="s">
        <v>1675</v>
      </c>
      <c r="I3307" s="463"/>
      <c r="J3307" s="464"/>
      <c r="K3307" s="462" t="s">
        <v>1703</v>
      </c>
      <c r="L3307" s="463"/>
      <c r="M3307" s="469"/>
    </row>
    <row r="3308" spans="2:13">
      <c r="B3308" s="82" t="s">
        <v>1676</v>
      </c>
      <c r="C3308" s="294" t="s">
        <v>1677</v>
      </c>
      <c r="D3308" s="295" t="s">
        <v>1678</v>
      </c>
      <c r="E3308" s="293" t="s">
        <v>1676</v>
      </c>
      <c r="F3308" s="294" t="s">
        <v>1677</v>
      </c>
      <c r="G3308" s="295" t="s">
        <v>1678</v>
      </c>
      <c r="H3308" s="293" t="s">
        <v>1696</v>
      </c>
      <c r="I3308" s="294" t="s">
        <v>1733</v>
      </c>
      <c r="J3308" s="295" t="s">
        <v>1734</v>
      </c>
      <c r="K3308" s="293" t="s">
        <v>1704</v>
      </c>
      <c r="L3308" s="294"/>
      <c r="M3308" s="86" t="s">
        <v>1705</v>
      </c>
    </row>
    <row r="3309" spans="2:13">
      <c r="B3309" s="70" t="s">
        <v>1680</v>
      </c>
      <c r="C3309" s="95" t="s">
        <v>1725</v>
      </c>
      <c r="D3309" s="101" t="s">
        <v>1725</v>
      </c>
      <c r="E3309" s="291" t="s">
        <v>1680</v>
      </c>
      <c r="F3309" s="95" t="s">
        <v>1725</v>
      </c>
      <c r="G3309" s="101" t="s">
        <v>1725</v>
      </c>
      <c r="H3309" s="291" t="s">
        <v>1697</v>
      </c>
      <c r="I3309" s="95">
        <v>0</v>
      </c>
      <c r="J3309" s="101">
        <v>20</v>
      </c>
      <c r="K3309" s="291" t="s">
        <v>1706</v>
      </c>
      <c r="L3309" s="292"/>
      <c r="M3309" s="116">
        <v>0</v>
      </c>
    </row>
    <row r="3310" spans="2:13">
      <c r="B3310" s="70" t="s">
        <v>1681</v>
      </c>
      <c r="C3310" s="95" t="s">
        <v>849</v>
      </c>
      <c r="D3310" s="101">
        <v>75</v>
      </c>
      <c r="E3310" s="291" t="s">
        <v>1681</v>
      </c>
      <c r="F3310" s="95" t="s">
        <v>846</v>
      </c>
      <c r="G3310" s="101">
        <v>102</v>
      </c>
      <c r="H3310" s="291" t="s">
        <v>1698</v>
      </c>
      <c r="I3310" s="95">
        <v>90</v>
      </c>
      <c r="J3310" s="101">
        <v>-75</v>
      </c>
      <c r="K3310" s="291" t="s">
        <v>1737</v>
      </c>
      <c r="L3310" s="292"/>
      <c r="M3310" s="116">
        <v>25</v>
      </c>
    </row>
    <row r="3311" spans="2:13">
      <c r="B3311" s="70" t="s">
        <v>1682</v>
      </c>
      <c r="C3311" s="95" t="s">
        <v>1724</v>
      </c>
      <c r="D3311" s="101">
        <v>0</v>
      </c>
      <c r="E3311" s="291" t="s">
        <v>1682</v>
      </c>
      <c r="F3311" s="95" t="s">
        <v>1273</v>
      </c>
      <c r="G3311" s="101">
        <v>95</v>
      </c>
      <c r="H3311" s="291" t="s">
        <v>1699</v>
      </c>
      <c r="I3311" s="95">
        <v>0</v>
      </c>
      <c r="J3311" s="101">
        <v>80</v>
      </c>
      <c r="K3311" s="76" t="s">
        <v>1708</v>
      </c>
      <c r="L3311" s="77"/>
      <c r="M3311" s="110">
        <v>0</v>
      </c>
    </row>
    <row r="3312" spans="2:13">
      <c r="B3312" s="70" t="s">
        <v>1683</v>
      </c>
      <c r="C3312" s="118" t="s">
        <v>1789</v>
      </c>
      <c r="D3312" s="101">
        <v>75</v>
      </c>
      <c r="E3312" s="291" t="s">
        <v>1683</v>
      </c>
      <c r="F3312" s="105" t="s">
        <v>1309</v>
      </c>
      <c r="G3312" s="101">
        <v>95</v>
      </c>
      <c r="H3312" s="291" t="s">
        <v>1700</v>
      </c>
      <c r="I3312" s="95">
        <v>0</v>
      </c>
      <c r="J3312" s="101">
        <v>20</v>
      </c>
      <c r="K3312" s="462" t="s">
        <v>1709</v>
      </c>
      <c r="L3312" s="463"/>
      <c r="M3312" s="469"/>
    </row>
    <row r="3313" spans="2:13">
      <c r="B3313" s="70" t="s">
        <v>1684</v>
      </c>
      <c r="C3313" s="103" t="s">
        <v>1182</v>
      </c>
      <c r="D3313" s="101">
        <v>80</v>
      </c>
      <c r="E3313" s="291" t="s">
        <v>1684</v>
      </c>
      <c r="F3313" s="103" t="s">
        <v>1786</v>
      </c>
      <c r="G3313" s="101">
        <v>60</v>
      </c>
      <c r="H3313" s="292" t="s">
        <v>1726</v>
      </c>
      <c r="I3313" s="95">
        <v>50</v>
      </c>
      <c r="J3313" s="101">
        <v>0</v>
      </c>
      <c r="K3313" s="470" t="s">
        <v>1710</v>
      </c>
      <c r="L3313" s="471"/>
      <c r="M3313" s="116">
        <v>0</v>
      </c>
    </row>
    <row r="3314" spans="2:13">
      <c r="B3314" s="70" t="s">
        <v>1685</v>
      </c>
      <c r="C3314" s="95" t="s">
        <v>955</v>
      </c>
      <c r="D3314" s="101">
        <v>75</v>
      </c>
      <c r="E3314" s="291" t="s">
        <v>1685</v>
      </c>
      <c r="F3314" s="95" t="s">
        <v>952</v>
      </c>
      <c r="G3314" s="101">
        <v>95</v>
      </c>
      <c r="H3314" s="291" t="s">
        <v>1701</v>
      </c>
      <c r="I3314" s="95">
        <v>0</v>
      </c>
      <c r="J3314" s="101">
        <v>50</v>
      </c>
      <c r="K3314" s="470" t="s">
        <v>1711</v>
      </c>
      <c r="L3314" s="471"/>
      <c r="M3314" s="116">
        <v>0</v>
      </c>
    </row>
    <row r="3315" spans="2:13">
      <c r="B3315" s="70" t="s">
        <v>1686</v>
      </c>
      <c r="C3315" s="105" t="s">
        <v>871</v>
      </c>
      <c r="D3315" s="101">
        <v>150</v>
      </c>
      <c r="E3315" s="291" t="s">
        <v>1686</v>
      </c>
      <c r="F3315" s="103" t="s">
        <v>868</v>
      </c>
      <c r="G3315" s="101">
        <v>84</v>
      </c>
      <c r="H3315" s="291" t="s">
        <v>1687</v>
      </c>
      <c r="I3315" s="95">
        <v>85</v>
      </c>
      <c r="J3315" s="101">
        <v>30</v>
      </c>
      <c r="K3315" s="470" t="s">
        <v>1712</v>
      </c>
      <c r="L3315" s="471"/>
      <c r="M3315" s="116">
        <v>0</v>
      </c>
    </row>
    <row r="3316" spans="2:13">
      <c r="B3316" s="70" t="s">
        <v>1687</v>
      </c>
      <c r="C3316" s="95" t="s">
        <v>907</v>
      </c>
      <c r="D3316" s="101">
        <v>84</v>
      </c>
      <c r="E3316" s="291" t="s">
        <v>1687</v>
      </c>
      <c r="F3316" s="95" t="s">
        <v>1724</v>
      </c>
      <c r="G3316" s="101">
        <v>0</v>
      </c>
      <c r="H3316" s="291" t="s">
        <v>1702</v>
      </c>
      <c r="I3316" s="109">
        <v>50</v>
      </c>
      <c r="J3316" s="115">
        <v>0</v>
      </c>
      <c r="K3316" s="96"/>
      <c r="L3316" s="109"/>
      <c r="M3316" s="110"/>
    </row>
    <row r="3317" spans="2:13">
      <c r="B3317" s="70" t="s">
        <v>1688</v>
      </c>
      <c r="C3317" s="103" t="s">
        <v>813</v>
      </c>
      <c r="D3317" s="101">
        <v>100</v>
      </c>
      <c r="E3317" s="291" t="s">
        <v>1688</v>
      </c>
      <c r="F3317" s="95" t="s">
        <v>1724</v>
      </c>
      <c r="G3317" s="101">
        <v>0</v>
      </c>
      <c r="H3317" s="472" t="s">
        <v>1714</v>
      </c>
      <c r="I3317" s="473"/>
      <c r="J3317" s="90" t="s">
        <v>1713</v>
      </c>
      <c r="K3317" s="106">
        <v>40</v>
      </c>
      <c r="L3317" s="91" t="s">
        <v>1707</v>
      </c>
      <c r="M3317" s="107">
        <v>175</v>
      </c>
    </row>
    <row r="3318" spans="2:13">
      <c r="B3318" s="70" t="s">
        <v>1689</v>
      </c>
      <c r="C3318" s="95" t="s">
        <v>1724</v>
      </c>
      <c r="D3318" s="101">
        <v>0</v>
      </c>
      <c r="E3318" s="291" t="s">
        <v>1689</v>
      </c>
      <c r="F3318" s="95" t="s">
        <v>1724</v>
      </c>
      <c r="G3318" s="101">
        <v>0</v>
      </c>
      <c r="H3318" s="292"/>
      <c r="I3318" s="292"/>
      <c r="J3318" s="292"/>
      <c r="K3318" s="292"/>
      <c r="L3318" s="292"/>
      <c r="M3318" s="74"/>
    </row>
    <row r="3319" spans="2:13">
      <c r="B3319" s="70" t="s">
        <v>1690</v>
      </c>
      <c r="C3319" s="105" t="s">
        <v>1374</v>
      </c>
      <c r="D3319" s="101">
        <v>72</v>
      </c>
      <c r="E3319" s="291" t="s">
        <v>1690</v>
      </c>
      <c r="F3319" s="95" t="s">
        <v>13</v>
      </c>
      <c r="G3319" s="101">
        <v>90</v>
      </c>
      <c r="H3319" s="292"/>
      <c r="I3319" s="292"/>
      <c r="J3319" s="292"/>
      <c r="K3319" s="292"/>
      <c r="L3319" s="292"/>
      <c r="M3319" s="74"/>
    </row>
    <row r="3320" spans="2:13">
      <c r="B3320" s="70" t="s">
        <v>1691</v>
      </c>
      <c r="C3320" s="95" t="s">
        <v>1724</v>
      </c>
      <c r="D3320" s="101">
        <v>0</v>
      </c>
      <c r="E3320" s="291" t="s">
        <v>1691</v>
      </c>
      <c r="F3320" s="95" t="s">
        <v>1724</v>
      </c>
      <c r="G3320" s="101">
        <v>0</v>
      </c>
      <c r="H3320" s="292"/>
      <c r="I3320" s="292"/>
      <c r="J3320" s="292"/>
      <c r="K3320" s="292"/>
      <c r="L3320" s="292"/>
      <c r="M3320" s="74"/>
    </row>
    <row r="3321" spans="2:13">
      <c r="B3321" s="70" t="s">
        <v>1692</v>
      </c>
      <c r="C3321" s="95" t="s">
        <v>1156</v>
      </c>
      <c r="D3321" s="101">
        <v>68</v>
      </c>
      <c r="E3321" s="291" t="s">
        <v>1692</v>
      </c>
      <c r="F3321" s="95" t="s">
        <v>1724</v>
      </c>
      <c r="G3321" s="101">
        <v>0</v>
      </c>
      <c r="H3321" s="292"/>
      <c r="I3321" s="292"/>
      <c r="J3321" s="292"/>
      <c r="K3321" s="292"/>
      <c r="L3321" s="292"/>
      <c r="M3321" s="74"/>
    </row>
    <row r="3322" spans="2:13">
      <c r="B3322" s="70" t="s">
        <v>1693</v>
      </c>
      <c r="C3322" s="95" t="s">
        <v>988</v>
      </c>
      <c r="D3322" s="101">
        <v>20</v>
      </c>
      <c r="E3322" s="291" t="s">
        <v>1693</v>
      </c>
      <c r="F3322" s="105" t="s">
        <v>1187</v>
      </c>
      <c r="G3322" s="101">
        <v>80</v>
      </c>
      <c r="H3322" s="95" t="s">
        <v>1718</v>
      </c>
      <c r="I3322" s="292"/>
      <c r="J3322" s="94" t="s">
        <v>1719</v>
      </c>
      <c r="K3322" s="292"/>
      <c r="L3322" s="94" t="s">
        <v>1720</v>
      </c>
      <c r="M3322" s="74"/>
    </row>
    <row r="3323" spans="2:13">
      <c r="B3323" s="70" t="s">
        <v>1694</v>
      </c>
      <c r="C3323" s="95" t="s">
        <v>1076</v>
      </c>
      <c r="D3323" s="101">
        <v>120</v>
      </c>
      <c r="E3323" s="291" t="s">
        <v>1694</v>
      </c>
      <c r="F3323" s="95" t="s">
        <v>1724</v>
      </c>
      <c r="G3323" s="101">
        <v>0</v>
      </c>
      <c r="H3323" s="292"/>
      <c r="I3323" s="292"/>
      <c r="J3323" s="292"/>
      <c r="K3323" s="292"/>
      <c r="L3323" s="292"/>
      <c r="M3323" s="74"/>
    </row>
    <row r="3324" spans="2:13">
      <c r="B3324" s="70" t="s">
        <v>1679</v>
      </c>
      <c r="C3324" s="95" t="s">
        <v>754</v>
      </c>
      <c r="D3324" s="101">
        <v>80</v>
      </c>
      <c r="E3324" s="291" t="s">
        <v>1679</v>
      </c>
      <c r="F3324" s="95" t="s">
        <v>1724</v>
      </c>
      <c r="G3324" s="101">
        <v>0</v>
      </c>
      <c r="H3324" s="292"/>
      <c r="I3324" s="292"/>
      <c r="J3324" s="292"/>
      <c r="K3324" s="292"/>
      <c r="L3324" s="292"/>
      <c r="M3324" s="74"/>
    </row>
    <row r="3325" spans="2:13">
      <c r="B3325" s="70" t="s">
        <v>1695</v>
      </c>
      <c r="C3325" s="95" t="s">
        <v>965</v>
      </c>
      <c r="D3325" s="101">
        <v>80</v>
      </c>
      <c r="E3325" s="291" t="s">
        <v>1695</v>
      </c>
      <c r="F3325" s="95" t="s">
        <v>1724</v>
      </c>
      <c r="G3325" s="101">
        <v>0</v>
      </c>
      <c r="H3325" s="292"/>
      <c r="I3325" s="292"/>
      <c r="J3325" s="292"/>
      <c r="K3325" s="292"/>
      <c r="L3325" s="292"/>
      <c r="M3325" s="74"/>
    </row>
    <row r="3326" spans="2:13" ht="15.75" thickBot="1">
      <c r="B3326" s="111" t="s">
        <v>1731</v>
      </c>
      <c r="C3326" s="102"/>
      <c r="D3326" s="117">
        <v>83</v>
      </c>
      <c r="E3326" s="112" t="s">
        <v>1732</v>
      </c>
      <c r="F3326" s="102"/>
      <c r="G3326" s="117">
        <v>88</v>
      </c>
      <c r="H3326" s="92"/>
      <c r="I3326" s="92"/>
      <c r="J3326" s="92"/>
      <c r="K3326" s="92"/>
      <c r="L3326" s="92"/>
      <c r="M3326" s="93"/>
    </row>
    <row r="3327" spans="2:13" ht="15.75" thickTop="1">
      <c r="B3327" s="113"/>
      <c r="C3327" s="114"/>
      <c r="D3327" s="151"/>
      <c r="E3327" s="113"/>
      <c r="F3327" s="114"/>
      <c r="G3327" s="151"/>
      <c r="H3327" s="67"/>
      <c r="I3327" s="67"/>
      <c r="J3327" s="67"/>
      <c r="K3327" s="67"/>
      <c r="L3327" s="67"/>
      <c r="M3327" s="67"/>
    </row>
    <row r="3328" spans="2:13">
      <c r="B3328" s="113"/>
      <c r="C3328" s="114"/>
      <c r="D3328" s="151"/>
      <c r="E3328" s="113"/>
      <c r="F3328" s="114"/>
      <c r="G3328" s="151"/>
      <c r="H3328" s="67"/>
      <c r="I3328" s="67"/>
      <c r="J3328" s="67"/>
      <c r="K3328" s="67"/>
      <c r="L3328" s="67"/>
      <c r="M3328" s="67"/>
    </row>
    <row r="3329" spans="2:13" ht="15.75" thickBot="1">
      <c r="B3329" s="113"/>
      <c r="C3329" s="114"/>
      <c r="D3329" s="151"/>
      <c r="E3329" s="113"/>
      <c r="F3329" s="114"/>
      <c r="G3329" s="151"/>
      <c r="H3329" s="67"/>
      <c r="I3329" s="67"/>
      <c r="J3329" s="67"/>
      <c r="K3329" s="67"/>
      <c r="L3329" s="67"/>
      <c r="M3329" s="67"/>
    </row>
    <row r="3330" spans="2:13" ht="16.5" thickTop="1" thickBot="1">
      <c r="B3330" s="457" t="s">
        <v>1923</v>
      </c>
      <c r="C3330" s="458"/>
      <c r="D3330" s="459" t="s">
        <v>1660</v>
      </c>
      <c r="E3330" s="460"/>
      <c r="F3330" s="460"/>
      <c r="G3330" s="460"/>
      <c r="H3330" s="460"/>
      <c r="I3330" s="461"/>
      <c r="J3330" s="225"/>
      <c r="K3330" s="68"/>
      <c r="L3330" s="68"/>
      <c r="M3330" s="69"/>
    </row>
    <row r="3331" spans="2:13" ht="15.75" thickTop="1">
      <c r="B3331" s="75" t="s">
        <v>1669</v>
      </c>
      <c r="C3331" s="427">
        <v>10</v>
      </c>
      <c r="D3331" s="426" t="s">
        <v>1654</v>
      </c>
      <c r="E3331" s="427" t="s">
        <v>1655</v>
      </c>
      <c r="F3331" s="427" t="s">
        <v>1656</v>
      </c>
      <c r="G3331" s="427" t="s">
        <v>1658</v>
      </c>
      <c r="H3331" s="427" t="s">
        <v>1657</v>
      </c>
      <c r="I3331" s="428" t="s">
        <v>1659</v>
      </c>
      <c r="J3331" s="224"/>
      <c r="K3331" s="425"/>
      <c r="L3331" s="425"/>
      <c r="M3331" s="74"/>
    </row>
    <row r="3332" spans="2:13">
      <c r="B3332" s="75" t="s">
        <v>1762</v>
      </c>
      <c r="C3332" s="95" t="s">
        <v>1767</v>
      </c>
      <c r="D3332" s="96">
        <v>50</v>
      </c>
      <c r="E3332" s="97">
        <v>92</v>
      </c>
      <c r="F3332" s="97">
        <v>108</v>
      </c>
      <c r="G3332" s="97">
        <v>92</v>
      </c>
      <c r="H3332" s="97">
        <v>108</v>
      </c>
      <c r="I3332" s="98">
        <v>35</v>
      </c>
      <c r="J3332" s="224"/>
      <c r="K3332" s="425"/>
      <c r="L3332" s="425"/>
      <c r="M3332" s="74"/>
    </row>
    <row r="3333" spans="2:13">
      <c r="B3333" s="75" t="s">
        <v>1667</v>
      </c>
      <c r="C3333" s="95" t="s">
        <v>7</v>
      </c>
      <c r="D3333" s="462" t="s">
        <v>1671</v>
      </c>
      <c r="E3333" s="463"/>
      <c r="F3333" s="463"/>
      <c r="G3333" s="463"/>
      <c r="H3333" s="463"/>
      <c r="I3333" s="464"/>
      <c r="J3333" s="224"/>
      <c r="K3333" s="425"/>
      <c r="L3333" s="425"/>
      <c r="M3333" s="74"/>
    </row>
    <row r="3334" spans="2:13">
      <c r="B3334" s="75" t="s">
        <v>1668</v>
      </c>
      <c r="C3334" s="95" t="s">
        <v>1</v>
      </c>
      <c r="D3334" s="465" t="s">
        <v>1663</v>
      </c>
      <c r="E3334" s="466"/>
      <c r="F3334" s="466"/>
      <c r="G3334" s="466" t="s">
        <v>1664</v>
      </c>
      <c r="H3334" s="466"/>
      <c r="I3334" s="467"/>
      <c r="J3334" s="224"/>
      <c r="K3334" s="425"/>
      <c r="L3334" s="425"/>
      <c r="M3334" s="74"/>
    </row>
    <row r="3335" spans="2:13">
      <c r="B3335" s="75" t="s">
        <v>1672</v>
      </c>
      <c r="C3335" s="95" t="s">
        <v>1543</v>
      </c>
      <c r="D3335" s="72" t="s">
        <v>1665</v>
      </c>
      <c r="E3335" s="425" t="s">
        <v>1193</v>
      </c>
      <c r="F3335" s="425"/>
      <c r="G3335" s="73" t="s">
        <v>1665</v>
      </c>
      <c r="H3335" s="425" t="s">
        <v>1264</v>
      </c>
      <c r="I3335" s="79"/>
      <c r="J3335" s="434"/>
      <c r="K3335" s="425"/>
      <c r="L3335" s="425"/>
      <c r="M3335" s="74"/>
    </row>
    <row r="3336" spans="2:13">
      <c r="B3336" s="75" t="s">
        <v>1661</v>
      </c>
      <c r="C3336" s="95">
        <v>306.29000000000002</v>
      </c>
      <c r="D3336" s="80" t="s">
        <v>1666</v>
      </c>
      <c r="E3336" s="99">
        <v>70</v>
      </c>
      <c r="F3336" s="77"/>
      <c r="G3336" s="81" t="s">
        <v>1666</v>
      </c>
      <c r="H3336" s="99">
        <v>110</v>
      </c>
      <c r="I3336" s="78"/>
      <c r="J3336" s="136"/>
      <c r="K3336" s="425"/>
      <c r="L3336" s="425"/>
      <c r="M3336" s="74"/>
    </row>
    <row r="3337" spans="2:13">
      <c r="B3337" s="75" t="s">
        <v>1662</v>
      </c>
      <c r="C3337" s="95">
        <v>461.04</v>
      </c>
      <c r="D3337" s="462" t="s">
        <v>1670</v>
      </c>
      <c r="E3337" s="463"/>
      <c r="F3337" s="463"/>
      <c r="G3337" s="463"/>
      <c r="H3337" s="463"/>
      <c r="I3337" s="464"/>
      <c r="J3337" s="136"/>
      <c r="K3337" s="425"/>
      <c r="L3337" s="425"/>
      <c r="M3337" s="74"/>
    </row>
    <row r="3338" spans="2:13">
      <c r="B3338" s="75" t="s">
        <v>1730</v>
      </c>
      <c r="C3338" s="95">
        <v>192.94</v>
      </c>
      <c r="D3338" s="465" t="s">
        <v>1663</v>
      </c>
      <c r="E3338" s="466"/>
      <c r="F3338" s="466"/>
      <c r="G3338" s="466" t="s">
        <v>1664</v>
      </c>
      <c r="H3338" s="466"/>
      <c r="I3338" s="467"/>
      <c r="J3338" s="136"/>
      <c r="K3338" s="425"/>
      <c r="L3338" s="425"/>
      <c r="M3338" s="74"/>
    </row>
    <row r="3339" spans="2:13">
      <c r="B3339" s="75" t="s">
        <v>1715</v>
      </c>
      <c r="C3339" s="95">
        <v>0.77</v>
      </c>
      <c r="D3339" s="72" t="s">
        <v>1665</v>
      </c>
      <c r="E3339" s="425" t="s">
        <v>1187</v>
      </c>
      <c r="F3339" s="425"/>
      <c r="G3339" s="73" t="s">
        <v>1665</v>
      </c>
      <c r="H3339" s="425" t="s">
        <v>763</v>
      </c>
      <c r="I3339" s="79"/>
      <c r="J3339" s="136"/>
      <c r="K3339" s="425"/>
      <c r="L3339" s="425"/>
      <c r="M3339" s="74"/>
    </row>
    <row r="3340" spans="2:13">
      <c r="B3340" s="75" t="s">
        <v>1716</v>
      </c>
      <c r="C3340" s="95">
        <v>0.54</v>
      </c>
      <c r="D3340" s="72" t="s">
        <v>1666</v>
      </c>
      <c r="E3340" s="99">
        <v>80</v>
      </c>
      <c r="F3340" s="77"/>
      <c r="G3340" s="81" t="s">
        <v>1666</v>
      </c>
      <c r="H3340" s="100">
        <v>80</v>
      </c>
      <c r="I3340" s="79"/>
      <c r="J3340" s="136"/>
      <c r="K3340" s="425"/>
      <c r="L3340" s="425"/>
      <c r="M3340" s="74"/>
    </row>
    <row r="3341" spans="2:13">
      <c r="B3341" s="468" t="s">
        <v>1673</v>
      </c>
      <c r="C3341" s="463"/>
      <c r="D3341" s="464"/>
      <c r="E3341" s="462" t="s">
        <v>1674</v>
      </c>
      <c r="F3341" s="463"/>
      <c r="G3341" s="464"/>
      <c r="H3341" s="462" t="s">
        <v>1675</v>
      </c>
      <c r="I3341" s="463"/>
      <c r="J3341" s="464"/>
      <c r="K3341" s="462" t="s">
        <v>1703</v>
      </c>
      <c r="L3341" s="463"/>
      <c r="M3341" s="469"/>
    </row>
    <row r="3342" spans="2:13">
      <c r="B3342" s="82" t="s">
        <v>1676</v>
      </c>
      <c r="C3342" s="427" t="s">
        <v>1677</v>
      </c>
      <c r="D3342" s="428" t="s">
        <v>1678</v>
      </c>
      <c r="E3342" s="426" t="s">
        <v>1676</v>
      </c>
      <c r="F3342" s="427" t="s">
        <v>1677</v>
      </c>
      <c r="G3342" s="428" t="s">
        <v>1678</v>
      </c>
      <c r="H3342" s="426" t="s">
        <v>1696</v>
      </c>
      <c r="I3342" s="427" t="s">
        <v>1733</v>
      </c>
      <c r="J3342" s="428" t="s">
        <v>1734</v>
      </c>
      <c r="K3342" s="426" t="s">
        <v>1704</v>
      </c>
      <c r="L3342" s="427"/>
      <c r="M3342" s="86" t="s">
        <v>1705</v>
      </c>
    </row>
    <row r="3343" spans="2:13">
      <c r="B3343" s="70" t="s">
        <v>1680</v>
      </c>
      <c r="C3343" s="95" t="s">
        <v>1146</v>
      </c>
      <c r="D3343" s="101">
        <v>102</v>
      </c>
      <c r="E3343" s="424" t="s">
        <v>1680</v>
      </c>
      <c r="F3343" s="103" t="s">
        <v>946</v>
      </c>
      <c r="G3343" s="101">
        <v>68</v>
      </c>
      <c r="H3343" s="424" t="s">
        <v>1697</v>
      </c>
      <c r="I3343" s="95">
        <v>75</v>
      </c>
      <c r="J3343" s="101">
        <v>0</v>
      </c>
      <c r="K3343" s="424" t="s">
        <v>1706</v>
      </c>
      <c r="L3343" s="425"/>
      <c r="M3343" s="116">
        <v>25</v>
      </c>
    </row>
    <row r="3344" spans="2:13">
      <c r="B3344" s="70" t="s">
        <v>1681</v>
      </c>
      <c r="C3344" s="95" t="s">
        <v>1724</v>
      </c>
      <c r="D3344" s="101">
        <v>0</v>
      </c>
      <c r="E3344" s="424" t="s">
        <v>1681</v>
      </c>
      <c r="F3344" s="95" t="s">
        <v>1724</v>
      </c>
      <c r="G3344" s="101">
        <v>0</v>
      </c>
      <c r="H3344" s="424" t="s">
        <v>1698</v>
      </c>
      <c r="I3344" s="95">
        <v>100</v>
      </c>
      <c r="J3344" s="101">
        <v>20</v>
      </c>
      <c r="K3344" s="424" t="s">
        <v>1737</v>
      </c>
      <c r="L3344" s="425"/>
      <c r="M3344" s="116">
        <v>0</v>
      </c>
    </row>
    <row r="3345" spans="2:13">
      <c r="B3345" s="70" t="s">
        <v>1682</v>
      </c>
      <c r="C3345" s="95" t="s">
        <v>1724</v>
      </c>
      <c r="D3345" s="101">
        <v>0</v>
      </c>
      <c r="E3345" s="424" t="s">
        <v>1682</v>
      </c>
      <c r="F3345" s="105" t="s">
        <v>1348</v>
      </c>
      <c r="G3345" s="101">
        <v>60</v>
      </c>
      <c r="H3345" s="424" t="s">
        <v>1699</v>
      </c>
      <c r="I3345" s="95">
        <v>0</v>
      </c>
      <c r="J3345" s="101">
        <v>20</v>
      </c>
      <c r="K3345" s="76" t="s">
        <v>1708</v>
      </c>
      <c r="L3345" s="77"/>
      <c r="M3345" s="110">
        <v>0</v>
      </c>
    </row>
    <row r="3346" spans="2:13">
      <c r="B3346" s="70" t="s">
        <v>1683</v>
      </c>
      <c r="C3346" s="95" t="s">
        <v>1724</v>
      </c>
      <c r="D3346" s="101">
        <v>0</v>
      </c>
      <c r="E3346" s="424" t="s">
        <v>1683</v>
      </c>
      <c r="F3346" s="105" t="s">
        <v>1196</v>
      </c>
      <c r="G3346" s="101">
        <v>60</v>
      </c>
      <c r="H3346" s="424" t="s">
        <v>1700</v>
      </c>
      <c r="I3346" s="95">
        <v>0</v>
      </c>
      <c r="J3346" s="101">
        <v>0</v>
      </c>
      <c r="K3346" s="462" t="s">
        <v>1709</v>
      </c>
      <c r="L3346" s="463"/>
      <c r="M3346" s="469"/>
    </row>
    <row r="3347" spans="2:13">
      <c r="B3347" s="70" t="s">
        <v>1684</v>
      </c>
      <c r="C3347" s="95" t="s">
        <v>1724</v>
      </c>
      <c r="D3347" s="101">
        <v>0</v>
      </c>
      <c r="E3347" s="424" t="s">
        <v>1684</v>
      </c>
      <c r="F3347" s="95" t="s">
        <v>1724</v>
      </c>
      <c r="G3347" s="101">
        <v>0</v>
      </c>
      <c r="H3347" s="425" t="s">
        <v>1726</v>
      </c>
      <c r="I3347" s="95">
        <v>50</v>
      </c>
      <c r="J3347" s="101">
        <v>0</v>
      </c>
      <c r="K3347" s="470" t="s">
        <v>1710</v>
      </c>
      <c r="L3347" s="471"/>
      <c r="M3347" s="116">
        <v>0</v>
      </c>
    </row>
    <row r="3348" spans="2:13">
      <c r="B3348" s="70" t="s">
        <v>1685</v>
      </c>
      <c r="C3348" s="95" t="s">
        <v>1724</v>
      </c>
      <c r="D3348" s="101">
        <v>0</v>
      </c>
      <c r="E3348" s="424" t="s">
        <v>1685</v>
      </c>
      <c r="F3348" s="95" t="s">
        <v>958</v>
      </c>
      <c r="G3348" s="101">
        <v>52</v>
      </c>
      <c r="H3348" s="424" t="s">
        <v>1701</v>
      </c>
      <c r="I3348" s="95">
        <v>0</v>
      </c>
      <c r="J3348" s="101">
        <v>0</v>
      </c>
      <c r="K3348" s="470" t="s">
        <v>1711</v>
      </c>
      <c r="L3348" s="471"/>
      <c r="M3348" s="116">
        <v>0</v>
      </c>
    </row>
    <row r="3349" spans="2:13">
      <c r="B3349" s="70" t="s">
        <v>1686</v>
      </c>
      <c r="C3349" s="95" t="s">
        <v>1724</v>
      </c>
      <c r="D3349" s="101">
        <v>0</v>
      </c>
      <c r="E3349" s="424" t="s">
        <v>1686</v>
      </c>
      <c r="F3349" s="95" t="s">
        <v>1724</v>
      </c>
      <c r="G3349" s="101">
        <v>0</v>
      </c>
      <c r="H3349" s="424" t="s">
        <v>1687</v>
      </c>
      <c r="I3349" s="95">
        <v>85</v>
      </c>
      <c r="J3349" s="101">
        <v>0</v>
      </c>
      <c r="K3349" s="470" t="s">
        <v>1712</v>
      </c>
      <c r="L3349" s="471"/>
      <c r="M3349" s="116">
        <v>0</v>
      </c>
    </row>
    <row r="3350" spans="2:13">
      <c r="B3350" s="70" t="s">
        <v>1687</v>
      </c>
      <c r="C3350" s="95" t="s">
        <v>1724</v>
      </c>
      <c r="D3350" s="101">
        <v>0</v>
      </c>
      <c r="E3350" s="424" t="s">
        <v>1687</v>
      </c>
      <c r="F3350" s="95" t="s">
        <v>1724</v>
      </c>
      <c r="G3350" s="101">
        <v>0</v>
      </c>
      <c r="H3350" s="424" t="s">
        <v>1702</v>
      </c>
      <c r="I3350" s="109">
        <v>70</v>
      </c>
      <c r="J3350" s="115">
        <v>0</v>
      </c>
      <c r="K3350" s="96"/>
      <c r="L3350" s="109"/>
      <c r="M3350" s="110"/>
    </row>
    <row r="3351" spans="2:13">
      <c r="B3351" s="70" t="s">
        <v>1688</v>
      </c>
      <c r="C3351" s="95" t="s">
        <v>1724</v>
      </c>
      <c r="D3351" s="101">
        <v>0</v>
      </c>
      <c r="E3351" s="424" t="s">
        <v>1688</v>
      </c>
      <c r="F3351" s="95" t="s">
        <v>1724</v>
      </c>
      <c r="G3351" s="101">
        <v>0</v>
      </c>
      <c r="H3351" s="472" t="s">
        <v>1714</v>
      </c>
      <c r="I3351" s="473"/>
      <c r="J3351" s="90" t="s">
        <v>1713</v>
      </c>
      <c r="K3351" s="106">
        <v>40</v>
      </c>
      <c r="L3351" s="91" t="s">
        <v>1707</v>
      </c>
      <c r="M3351" s="107">
        <v>265</v>
      </c>
    </row>
    <row r="3352" spans="2:13">
      <c r="B3352" s="70" t="s">
        <v>1689</v>
      </c>
      <c r="C3352" s="95" t="s">
        <v>1724</v>
      </c>
      <c r="D3352" s="101">
        <v>0</v>
      </c>
      <c r="E3352" s="424" t="s">
        <v>1689</v>
      </c>
      <c r="F3352" s="95" t="s">
        <v>1724</v>
      </c>
      <c r="G3352" s="101">
        <v>0</v>
      </c>
      <c r="H3352" s="425"/>
      <c r="I3352" s="425"/>
      <c r="J3352" s="425"/>
      <c r="K3352" s="425"/>
      <c r="L3352" s="425"/>
      <c r="M3352" s="74"/>
    </row>
    <row r="3353" spans="2:13">
      <c r="B3353" s="70" t="s">
        <v>1690</v>
      </c>
      <c r="C3353" s="95" t="s">
        <v>1724</v>
      </c>
      <c r="D3353" s="101">
        <v>0</v>
      </c>
      <c r="E3353" s="424" t="s">
        <v>1690</v>
      </c>
      <c r="F3353" s="95" t="s">
        <v>13</v>
      </c>
      <c r="G3353" s="101">
        <v>90</v>
      </c>
      <c r="H3353" s="425"/>
      <c r="I3353" s="425"/>
      <c r="J3353" s="425"/>
      <c r="K3353" s="425"/>
      <c r="L3353" s="425"/>
      <c r="M3353" s="74"/>
    </row>
    <row r="3354" spans="2:13">
      <c r="B3354" s="70" t="s">
        <v>1691</v>
      </c>
      <c r="C3354" s="95" t="s">
        <v>1724</v>
      </c>
      <c r="D3354" s="101">
        <v>0</v>
      </c>
      <c r="E3354" s="424" t="s">
        <v>1691</v>
      </c>
      <c r="F3354" s="103" t="s">
        <v>1198</v>
      </c>
      <c r="G3354" s="101">
        <v>60</v>
      </c>
      <c r="H3354" s="425"/>
      <c r="I3354" s="425"/>
      <c r="J3354" s="425"/>
      <c r="K3354" s="425"/>
      <c r="L3354" s="425"/>
      <c r="M3354" s="74"/>
    </row>
    <row r="3355" spans="2:13">
      <c r="B3355" s="70" t="s">
        <v>1692</v>
      </c>
      <c r="C3355" s="103" t="s">
        <v>1159</v>
      </c>
      <c r="D3355" s="101">
        <v>40</v>
      </c>
      <c r="E3355" s="424" t="s">
        <v>1692</v>
      </c>
      <c r="F3355" s="95" t="s">
        <v>1724</v>
      </c>
      <c r="G3355" s="101">
        <v>0</v>
      </c>
      <c r="H3355" s="425"/>
      <c r="I3355" s="425"/>
      <c r="J3355" s="425"/>
      <c r="K3355" s="425"/>
      <c r="L3355" s="425"/>
      <c r="M3355" s="74"/>
    </row>
    <row r="3356" spans="2:13">
      <c r="B3356" s="70" t="s">
        <v>1693</v>
      </c>
      <c r="C3356" s="95" t="s">
        <v>1725</v>
      </c>
      <c r="D3356" s="101" t="s">
        <v>1725</v>
      </c>
      <c r="E3356" s="424" t="s">
        <v>1693</v>
      </c>
      <c r="F3356" s="95" t="s">
        <v>1725</v>
      </c>
      <c r="G3356" s="101" t="s">
        <v>1725</v>
      </c>
      <c r="H3356" s="95" t="s">
        <v>1718</v>
      </c>
      <c r="I3356" s="425"/>
      <c r="J3356" s="94" t="s">
        <v>1719</v>
      </c>
      <c r="K3356" s="425"/>
      <c r="L3356" s="94" t="s">
        <v>1720</v>
      </c>
      <c r="M3356" s="74"/>
    </row>
    <row r="3357" spans="2:13">
      <c r="B3357" s="70" t="s">
        <v>1694</v>
      </c>
      <c r="C3357" s="95" t="s">
        <v>1724</v>
      </c>
      <c r="D3357" s="101">
        <v>0</v>
      </c>
      <c r="E3357" s="424" t="s">
        <v>1694</v>
      </c>
      <c r="F3357" s="95" t="s">
        <v>1724</v>
      </c>
      <c r="G3357" s="101">
        <v>0</v>
      </c>
      <c r="H3357" s="425"/>
      <c r="I3357" s="425"/>
      <c r="J3357" s="425"/>
      <c r="K3357" s="425"/>
      <c r="L3357" s="425"/>
      <c r="M3357" s="74"/>
    </row>
    <row r="3358" spans="2:13">
      <c r="B3358" s="70" t="s">
        <v>1679</v>
      </c>
      <c r="C3358" s="95" t="s">
        <v>1725</v>
      </c>
      <c r="D3358" s="101" t="s">
        <v>1725</v>
      </c>
      <c r="E3358" s="424" t="s">
        <v>1679</v>
      </c>
      <c r="F3358" s="95" t="s">
        <v>1725</v>
      </c>
      <c r="G3358" s="101" t="s">
        <v>1725</v>
      </c>
      <c r="H3358" s="425"/>
      <c r="I3358" s="425"/>
      <c r="J3358" s="425"/>
      <c r="K3358" s="425"/>
      <c r="L3358" s="425"/>
      <c r="M3358" s="74"/>
    </row>
    <row r="3359" spans="2:13">
      <c r="B3359" s="70" t="s">
        <v>1695</v>
      </c>
      <c r="C3359" s="95" t="s">
        <v>1724</v>
      </c>
      <c r="D3359" s="101">
        <v>0</v>
      </c>
      <c r="E3359" s="424" t="s">
        <v>1695</v>
      </c>
      <c r="F3359" s="95" t="s">
        <v>1724</v>
      </c>
      <c r="G3359" s="101">
        <v>0</v>
      </c>
      <c r="H3359" s="425"/>
      <c r="I3359" s="425"/>
      <c r="J3359" s="425"/>
      <c r="K3359" s="425"/>
      <c r="L3359" s="425"/>
      <c r="M3359" s="74"/>
    </row>
    <row r="3360" spans="2:13" ht="15.75" thickBot="1">
      <c r="B3360" s="111" t="s">
        <v>1731</v>
      </c>
      <c r="C3360" s="102"/>
      <c r="D3360" s="117">
        <v>71</v>
      </c>
      <c r="E3360" s="112" t="s">
        <v>1732</v>
      </c>
      <c r="F3360" s="102"/>
      <c r="G3360" s="117">
        <v>65</v>
      </c>
      <c r="H3360" s="92"/>
      <c r="I3360" s="92"/>
      <c r="J3360" s="92"/>
      <c r="K3360" s="92"/>
      <c r="L3360" s="92"/>
      <c r="M3360" s="93"/>
    </row>
    <row r="3361" spans="2:13" ht="15.75" thickTop="1">
      <c r="B3361" s="113"/>
      <c r="C3361" s="114"/>
      <c r="D3361" s="151"/>
      <c r="E3361" s="113"/>
      <c r="F3361" s="114"/>
      <c r="G3361" s="151"/>
      <c r="H3361" s="67"/>
      <c r="I3361" s="67"/>
      <c r="J3361" s="67"/>
      <c r="K3361" s="67"/>
      <c r="L3361" s="67"/>
      <c r="M3361" s="67"/>
    </row>
    <row r="3362" spans="2:13">
      <c r="B3362" s="113"/>
      <c r="C3362" s="114"/>
      <c r="D3362" s="151"/>
      <c r="E3362" s="113"/>
      <c r="F3362" s="114"/>
      <c r="G3362" s="151"/>
      <c r="H3362" s="67"/>
      <c r="I3362" s="67"/>
      <c r="J3362" s="67"/>
      <c r="K3362" s="67"/>
      <c r="L3362" s="67"/>
      <c r="M3362" s="67"/>
    </row>
    <row r="3363" spans="2:13" ht="15.75" thickBot="1">
      <c r="B3363" s="113"/>
      <c r="C3363" s="114"/>
      <c r="D3363" s="151"/>
      <c r="E3363" s="113"/>
      <c r="F3363" s="114"/>
      <c r="G3363" s="151"/>
      <c r="H3363" s="67"/>
      <c r="I3363" s="67"/>
      <c r="J3363" s="67"/>
      <c r="K3363" s="67"/>
      <c r="L3363" s="67"/>
      <c r="M3363" s="67"/>
    </row>
    <row r="3364" spans="2:13" ht="16.5" thickTop="1" thickBot="1">
      <c r="B3364" s="457" t="s">
        <v>1941</v>
      </c>
      <c r="C3364" s="458"/>
      <c r="D3364" s="459" t="s">
        <v>1660</v>
      </c>
      <c r="E3364" s="460"/>
      <c r="F3364" s="460"/>
      <c r="G3364" s="460"/>
      <c r="H3364" s="460"/>
      <c r="I3364" s="461"/>
      <c r="J3364" s="140"/>
      <c r="K3364" s="68"/>
      <c r="L3364" s="68"/>
      <c r="M3364" s="69"/>
    </row>
    <row r="3365" spans="2:13" ht="15.75" thickTop="1">
      <c r="B3365" s="75" t="s">
        <v>1669</v>
      </c>
      <c r="C3365" s="452">
        <v>14</v>
      </c>
      <c r="D3365" s="451" t="s">
        <v>1654</v>
      </c>
      <c r="E3365" s="452" t="s">
        <v>1655</v>
      </c>
      <c r="F3365" s="452" t="s">
        <v>1656</v>
      </c>
      <c r="G3365" s="452" t="s">
        <v>1658</v>
      </c>
      <c r="H3365" s="452" t="s">
        <v>1657</v>
      </c>
      <c r="I3365" s="453" t="s">
        <v>1659</v>
      </c>
      <c r="J3365" s="141"/>
      <c r="K3365" s="450"/>
      <c r="L3365" s="450"/>
      <c r="M3365" s="74"/>
    </row>
    <row r="3366" spans="2:13">
      <c r="B3366" s="75" t="s">
        <v>1762</v>
      </c>
      <c r="C3366" s="95" t="s">
        <v>588</v>
      </c>
      <c r="D3366" s="96">
        <v>85</v>
      </c>
      <c r="E3366" s="97">
        <v>120</v>
      </c>
      <c r="F3366" s="97">
        <v>70</v>
      </c>
      <c r="G3366" s="97">
        <v>50</v>
      </c>
      <c r="H3366" s="97">
        <v>50</v>
      </c>
      <c r="I3366" s="98">
        <v>100</v>
      </c>
      <c r="J3366" s="141"/>
      <c r="K3366" s="450"/>
      <c r="L3366" s="450"/>
      <c r="M3366" s="74"/>
    </row>
    <row r="3367" spans="2:13">
      <c r="B3367" s="75" t="s">
        <v>1667</v>
      </c>
      <c r="C3367" s="95" t="s">
        <v>11</v>
      </c>
      <c r="D3367" s="462" t="s">
        <v>1671</v>
      </c>
      <c r="E3367" s="463"/>
      <c r="F3367" s="463"/>
      <c r="G3367" s="463"/>
      <c r="H3367" s="463"/>
      <c r="I3367" s="464"/>
      <c r="J3367" s="141"/>
      <c r="K3367" s="450"/>
      <c r="L3367" s="450"/>
      <c r="M3367" s="74"/>
    </row>
    <row r="3368" spans="2:13">
      <c r="B3368" s="75" t="s">
        <v>1668</v>
      </c>
      <c r="C3368" s="95" t="s">
        <v>6</v>
      </c>
      <c r="D3368" s="465" t="s">
        <v>1663</v>
      </c>
      <c r="E3368" s="466"/>
      <c r="F3368" s="466"/>
      <c r="G3368" s="466" t="s">
        <v>1664</v>
      </c>
      <c r="H3368" s="466"/>
      <c r="I3368" s="467"/>
      <c r="J3368" s="141"/>
      <c r="K3368" s="450"/>
      <c r="L3368" s="450"/>
      <c r="M3368" s="74"/>
    </row>
    <row r="3369" spans="2:13">
      <c r="B3369" s="75" t="s">
        <v>1672</v>
      </c>
      <c r="C3369" s="103" t="s">
        <v>1489</v>
      </c>
      <c r="D3369" s="72" t="s">
        <v>1665</v>
      </c>
      <c r="E3369" s="450" t="s">
        <v>1146</v>
      </c>
      <c r="F3369" s="450"/>
      <c r="G3369" s="73" t="s">
        <v>1665</v>
      </c>
      <c r="H3369" s="450" t="s">
        <v>697</v>
      </c>
      <c r="I3369" s="79"/>
      <c r="J3369" s="310"/>
      <c r="K3369" s="450"/>
      <c r="L3369" s="450"/>
      <c r="M3369" s="74"/>
    </row>
    <row r="3370" spans="2:13">
      <c r="B3370" s="75" t="s">
        <v>1661</v>
      </c>
      <c r="C3370" s="149">
        <v>788.7</v>
      </c>
      <c r="D3370" s="80" t="s">
        <v>1666</v>
      </c>
      <c r="E3370" s="99">
        <v>102</v>
      </c>
      <c r="F3370" s="77"/>
      <c r="G3370" s="81" t="s">
        <v>1666</v>
      </c>
      <c r="H3370" s="99">
        <v>120</v>
      </c>
      <c r="I3370" s="78"/>
      <c r="J3370" s="161"/>
      <c r="K3370" s="450"/>
      <c r="L3370" s="450"/>
      <c r="M3370" s="74"/>
    </row>
    <row r="3371" spans="2:13">
      <c r="B3371" s="75" t="s">
        <v>1662</v>
      </c>
      <c r="C3371" s="149">
        <v>282.95999999999998</v>
      </c>
      <c r="D3371" s="462" t="s">
        <v>1670</v>
      </c>
      <c r="E3371" s="463"/>
      <c r="F3371" s="463"/>
      <c r="G3371" s="463"/>
      <c r="H3371" s="463"/>
      <c r="I3371" s="464"/>
      <c r="J3371" s="161"/>
      <c r="K3371" s="450"/>
      <c r="L3371" s="450"/>
      <c r="M3371" s="74"/>
    </row>
    <row r="3372" spans="2:13">
      <c r="B3372" s="75" t="s">
        <v>1730</v>
      </c>
      <c r="C3372" s="95">
        <v>361.82</v>
      </c>
      <c r="D3372" s="465" t="s">
        <v>1663</v>
      </c>
      <c r="E3372" s="466"/>
      <c r="F3372" s="466"/>
      <c r="G3372" s="466" t="s">
        <v>1664</v>
      </c>
      <c r="H3372" s="466"/>
      <c r="I3372" s="467"/>
      <c r="J3372" s="161"/>
      <c r="K3372" s="450"/>
      <c r="L3372" s="450"/>
      <c r="M3372" s="74"/>
    </row>
    <row r="3373" spans="2:13">
      <c r="B3373" s="75" t="s">
        <v>1715</v>
      </c>
      <c r="C3373" s="95">
        <v>1.31</v>
      </c>
      <c r="D3373" s="72" t="s">
        <v>1665</v>
      </c>
      <c r="E3373" s="450" t="s">
        <v>946</v>
      </c>
      <c r="F3373" s="450"/>
      <c r="G3373" s="73" t="s">
        <v>1665</v>
      </c>
      <c r="H3373" s="450" t="s">
        <v>635</v>
      </c>
      <c r="I3373" s="79"/>
      <c r="J3373" s="161"/>
      <c r="K3373" s="450"/>
      <c r="L3373" s="450"/>
      <c r="M3373" s="74"/>
    </row>
    <row r="3374" spans="2:13">
      <c r="B3374" s="75" t="s">
        <v>1716</v>
      </c>
      <c r="C3374" s="95">
        <v>1.54</v>
      </c>
      <c r="D3374" s="72" t="s">
        <v>1666</v>
      </c>
      <c r="E3374" s="99">
        <v>68</v>
      </c>
      <c r="F3374" s="77"/>
      <c r="G3374" s="81" t="s">
        <v>1666</v>
      </c>
      <c r="H3374" s="100">
        <v>52</v>
      </c>
      <c r="I3374" s="79"/>
      <c r="J3374" s="161"/>
      <c r="K3374" s="450"/>
      <c r="L3374" s="450"/>
      <c r="M3374" s="74"/>
    </row>
    <row r="3375" spans="2:13">
      <c r="B3375" s="468" t="s">
        <v>1673</v>
      </c>
      <c r="C3375" s="463"/>
      <c r="D3375" s="464"/>
      <c r="E3375" s="462" t="s">
        <v>1674</v>
      </c>
      <c r="F3375" s="463"/>
      <c r="G3375" s="464"/>
      <c r="H3375" s="462" t="s">
        <v>1675</v>
      </c>
      <c r="I3375" s="463"/>
      <c r="J3375" s="464"/>
      <c r="K3375" s="462" t="s">
        <v>1703</v>
      </c>
      <c r="L3375" s="463"/>
      <c r="M3375" s="469"/>
    </row>
    <row r="3376" spans="2:13">
      <c r="B3376" s="82" t="s">
        <v>1676</v>
      </c>
      <c r="C3376" s="452" t="s">
        <v>1677</v>
      </c>
      <c r="D3376" s="453" t="s">
        <v>1678</v>
      </c>
      <c r="E3376" s="451" t="s">
        <v>1676</v>
      </c>
      <c r="F3376" s="452" t="s">
        <v>1677</v>
      </c>
      <c r="G3376" s="453" t="s">
        <v>1678</v>
      </c>
      <c r="H3376" s="451" t="s">
        <v>1696</v>
      </c>
      <c r="I3376" s="452" t="s">
        <v>1733</v>
      </c>
      <c r="J3376" s="453" t="s">
        <v>1734</v>
      </c>
      <c r="K3376" s="451" t="s">
        <v>1704</v>
      </c>
      <c r="L3376" s="452"/>
      <c r="M3376" s="86" t="s">
        <v>1705</v>
      </c>
    </row>
    <row r="3377" spans="2:13">
      <c r="B3377" s="70" t="s">
        <v>1680</v>
      </c>
      <c r="C3377" s="95" t="s">
        <v>1725</v>
      </c>
      <c r="D3377" s="101" t="s">
        <v>1725</v>
      </c>
      <c r="E3377" s="449" t="s">
        <v>1680</v>
      </c>
      <c r="F3377" s="95" t="s">
        <v>1725</v>
      </c>
      <c r="G3377" s="101" t="s">
        <v>1725</v>
      </c>
      <c r="H3377" s="449" t="s">
        <v>1697</v>
      </c>
      <c r="I3377" s="95">
        <v>0</v>
      </c>
      <c r="J3377" s="101">
        <v>10</v>
      </c>
      <c r="K3377" s="449" t="s">
        <v>1706</v>
      </c>
      <c r="L3377" s="450"/>
      <c r="M3377" s="116">
        <v>0</v>
      </c>
    </row>
    <row r="3378" spans="2:13">
      <c r="B3378" s="70" t="s">
        <v>1681</v>
      </c>
      <c r="C3378" s="95" t="s">
        <v>1724</v>
      </c>
      <c r="D3378" s="101">
        <v>0</v>
      </c>
      <c r="E3378" s="449" t="s">
        <v>1681</v>
      </c>
      <c r="F3378" s="103" t="s">
        <v>932</v>
      </c>
      <c r="G3378" s="101">
        <v>90</v>
      </c>
      <c r="H3378" s="449" t="s">
        <v>1698</v>
      </c>
      <c r="I3378" s="95">
        <v>90</v>
      </c>
      <c r="J3378" s="101">
        <v>0</v>
      </c>
      <c r="K3378" s="449" t="s">
        <v>1737</v>
      </c>
      <c r="L3378" s="450"/>
      <c r="M3378" s="116">
        <v>50</v>
      </c>
    </row>
    <row r="3379" spans="2:13">
      <c r="B3379" s="70" t="s">
        <v>1682</v>
      </c>
      <c r="C3379" s="95" t="s">
        <v>1724</v>
      </c>
      <c r="D3379" s="101">
        <v>0</v>
      </c>
      <c r="E3379" s="449" t="s">
        <v>1682</v>
      </c>
      <c r="F3379" s="95" t="s">
        <v>1724</v>
      </c>
      <c r="G3379" s="101">
        <v>0</v>
      </c>
      <c r="H3379" s="449" t="s">
        <v>1699</v>
      </c>
      <c r="I3379" s="95">
        <v>0</v>
      </c>
      <c r="J3379" s="101">
        <v>50</v>
      </c>
      <c r="K3379" s="76" t="s">
        <v>1708</v>
      </c>
      <c r="L3379" s="77"/>
      <c r="M3379" s="110">
        <v>0</v>
      </c>
    </row>
    <row r="3380" spans="2:13">
      <c r="B3380" s="70" t="s">
        <v>1683</v>
      </c>
      <c r="C3380" s="95" t="s">
        <v>1724</v>
      </c>
      <c r="D3380" s="101">
        <v>0</v>
      </c>
      <c r="E3380" s="449" t="s">
        <v>1683</v>
      </c>
      <c r="F3380" s="95" t="s">
        <v>1724</v>
      </c>
      <c r="G3380" s="101">
        <v>0</v>
      </c>
      <c r="H3380" s="449" t="s">
        <v>1700</v>
      </c>
      <c r="I3380" s="95">
        <v>0</v>
      </c>
      <c r="J3380" s="101">
        <v>0</v>
      </c>
      <c r="K3380" s="462" t="s">
        <v>1709</v>
      </c>
      <c r="L3380" s="463"/>
      <c r="M3380" s="469"/>
    </row>
    <row r="3381" spans="2:13">
      <c r="B3381" s="70" t="s">
        <v>1684</v>
      </c>
      <c r="C3381" s="95" t="s">
        <v>1724</v>
      </c>
      <c r="D3381" s="101">
        <v>0</v>
      </c>
      <c r="E3381" s="449" t="s">
        <v>1684</v>
      </c>
      <c r="F3381" s="95" t="s">
        <v>1724</v>
      </c>
      <c r="G3381" s="101">
        <v>0</v>
      </c>
      <c r="H3381" s="450" t="s">
        <v>1726</v>
      </c>
      <c r="I3381" s="95">
        <v>50</v>
      </c>
      <c r="J3381" s="101">
        <v>0</v>
      </c>
      <c r="K3381" s="470" t="s">
        <v>1710</v>
      </c>
      <c r="L3381" s="471"/>
      <c r="M3381" s="116">
        <v>0</v>
      </c>
    </row>
    <row r="3382" spans="2:13">
      <c r="B3382" s="70" t="s">
        <v>1685</v>
      </c>
      <c r="C3382" s="95" t="s">
        <v>1724</v>
      </c>
      <c r="D3382" s="101">
        <v>0</v>
      </c>
      <c r="E3382" s="449" t="s">
        <v>1685</v>
      </c>
      <c r="F3382" s="95" t="s">
        <v>1724</v>
      </c>
      <c r="G3382" s="101">
        <v>0</v>
      </c>
      <c r="H3382" s="449" t="s">
        <v>1701</v>
      </c>
      <c r="I3382" s="95">
        <v>0</v>
      </c>
      <c r="J3382" s="101">
        <v>0</v>
      </c>
      <c r="K3382" s="470" t="s">
        <v>1711</v>
      </c>
      <c r="L3382" s="471"/>
      <c r="M3382" s="116">
        <v>0</v>
      </c>
    </row>
    <row r="3383" spans="2:13">
      <c r="B3383" s="70" t="s">
        <v>1686</v>
      </c>
      <c r="C3383" s="118" t="s">
        <v>728</v>
      </c>
      <c r="D3383" s="101">
        <v>120</v>
      </c>
      <c r="E3383" s="449" t="s">
        <v>1686</v>
      </c>
      <c r="F3383" s="95" t="s">
        <v>1724</v>
      </c>
      <c r="G3383" s="101">
        <v>0</v>
      </c>
      <c r="H3383" s="449" t="s">
        <v>1687</v>
      </c>
      <c r="I3383" s="95">
        <v>85</v>
      </c>
      <c r="J3383" s="101">
        <v>0</v>
      </c>
      <c r="K3383" s="470" t="s">
        <v>1712</v>
      </c>
      <c r="L3383" s="471"/>
      <c r="M3383" s="116">
        <v>0</v>
      </c>
    </row>
    <row r="3384" spans="2:13">
      <c r="B3384" s="70" t="s">
        <v>1687</v>
      </c>
      <c r="C3384" s="95" t="s">
        <v>1724</v>
      </c>
      <c r="D3384" s="101">
        <v>0</v>
      </c>
      <c r="E3384" s="449" t="s">
        <v>1687</v>
      </c>
      <c r="F3384" s="95" t="s">
        <v>1724</v>
      </c>
      <c r="G3384" s="101">
        <v>0</v>
      </c>
      <c r="H3384" s="449" t="s">
        <v>1702</v>
      </c>
      <c r="I3384" s="109">
        <v>0</v>
      </c>
      <c r="J3384" s="115">
        <v>0</v>
      </c>
      <c r="K3384" s="96"/>
      <c r="L3384" s="109"/>
      <c r="M3384" s="110"/>
    </row>
    <row r="3385" spans="2:13">
      <c r="B3385" s="70" t="s">
        <v>1688</v>
      </c>
      <c r="C3385" s="95" t="s">
        <v>1724</v>
      </c>
      <c r="D3385" s="101">
        <v>0</v>
      </c>
      <c r="E3385" s="449" t="s">
        <v>1688</v>
      </c>
      <c r="F3385" s="95" t="s">
        <v>1724</v>
      </c>
      <c r="G3385" s="101">
        <v>0</v>
      </c>
      <c r="H3385" s="472" t="s">
        <v>1714</v>
      </c>
      <c r="I3385" s="473"/>
      <c r="J3385" s="90" t="s">
        <v>1713</v>
      </c>
      <c r="K3385" s="106">
        <v>20</v>
      </c>
      <c r="L3385" s="91" t="s">
        <v>1707</v>
      </c>
      <c r="M3385" s="107">
        <v>95</v>
      </c>
    </row>
    <row r="3386" spans="2:13">
      <c r="B3386" s="70" t="s">
        <v>1689</v>
      </c>
      <c r="C3386" s="95" t="s">
        <v>1725</v>
      </c>
      <c r="D3386" s="101" t="s">
        <v>1725</v>
      </c>
      <c r="E3386" s="449" t="s">
        <v>1689</v>
      </c>
      <c r="F3386" s="95" t="s">
        <v>1725</v>
      </c>
      <c r="G3386" s="101" t="s">
        <v>1725</v>
      </c>
      <c r="H3386" s="450"/>
      <c r="I3386" s="450"/>
      <c r="J3386" s="450"/>
      <c r="K3386" s="450"/>
      <c r="L3386" s="450"/>
      <c r="M3386" s="74"/>
    </row>
    <row r="3387" spans="2:13">
      <c r="B3387" s="70" t="s">
        <v>1690</v>
      </c>
      <c r="C3387" s="95" t="s">
        <v>1724</v>
      </c>
      <c r="D3387" s="101">
        <v>0</v>
      </c>
      <c r="E3387" s="449" t="s">
        <v>1690</v>
      </c>
      <c r="F3387" s="95" t="s">
        <v>1724</v>
      </c>
      <c r="G3387" s="101">
        <v>0</v>
      </c>
      <c r="H3387" s="450"/>
      <c r="I3387" s="450"/>
      <c r="J3387" s="450"/>
      <c r="K3387" s="450"/>
      <c r="L3387" s="450"/>
      <c r="M3387" s="74"/>
    </row>
    <row r="3388" spans="2:13">
      <c r="B3388" s="70" t="s">
        <v>1691</v>
      </c>
      <c r="C3388" s="95" t="s">
        <v>1335</v>
      </c>
      <c r="D3388" s="101">
        <v>70</v>
      </c>
      <c r="E3388" s="449" t="s">
        <v>1691</v>
      </c>
      <c r="F3388" s="95" t="s">
        <v>1724</v>
      </c>
      <c r="G3388" s="101">
        <v>0</v>
      </c>
      <c r="H3388" s="450"/>
      <c r="I3388" s="450"/>
      <c r="J3388" s="450"/>
      <c r="K3388" s="450"/>
      <c r="L3388" s="450"/>
      <c r="M3388" s="74"/>
    </row>
    <row r="3389" spans="2:13">
      <c r="B3389" s="70" t="s">
        <v>1692</v>
      </c>
      <c r="C3389" s="95" t="s">
        <v>1724</v>
      </c>
      <c r="D3389" s="101">
        <v>0</v>
      </c>
      <c r="E3389" s="449" t="s">
        <v>1692</v>
      </c>
      <c r="F3389" s="95" t="s">
        <v>1724</v>
      </c>
      <c r="G3389" s="101">
        <v>0</v>
      </c>
      <c r="H3389" s="450"/>
      <c r="I3389" s="450"/>
      <c r="J3389" s="450"/>
      <c r="K3389" s="450"/>
      <c r="L3389" s="450"/>
      <c r="M3389" s="74"/>
    </row>
    <row r="3390" spans="2:13">
      <c r="B3390" s="70" t="s">
        <v>1693</v>
      </c>
      <c r="C3390" s="95" t="s">
        <v>658</v>
      </c>
      <c r="D3390" s="101">
        <v>30</v>
      </c>
      <c r="E3390" s="449" t="s">
        <v>1693</v>
      </c>
      <c r="F3390" s="118" t="s">
        <v>1075</v>
      </c>
      <c r="G3390" s="101">
        <v>60</v>
      </c>
      <c r="H3390" s="95" t="s">
        <v>1718</v>
      </c>
      <c r="I3390" s="450"/>
      <c r="J3390" s="94" t="s">
        <v>1719</v>
      </c>
      <c r="K3390" s="450"/>
      <c r="L3390" s="94" t="s">
        <v>1720</v>
      </c>
      <c r="M3390" s="74"/>
    </row>
    <row r="3391" spans="2:13">
      <c r="B3391" s="70" t="s">
        <v>1694</v>
      </c>
      <c r="C3391" s="95" t="s">
        <v>1724</v>
      </c>
      <c r="D3391" s="101">
        <v>0</v>
      </c>
      <c r="E3391" s="449" t="s">
        <v>1694</v>
      </c>
      <c r="F3391" s="95" t="s">
        <v>1334</v>
      </c>
      <c r="G3391" s="101">
        <v>40</v>
      </c>
      <c r="H3391" s="450"/>
      <c r="I3391" s="450"/>
      <c r="J3391" s="450"/>
      <c r="K3391" s="450"/>
      <c r="L3391" s="450"/>
      <c r="M3391" s="74"/>
    </row>
    <row r="3392" spans="2:13">
      <c r="B3392" s="70" t="s">
        <v>1679</v>
      </c>
      <c r="C3392" s="95" t="s">
        <v>1124</v>
      </c>
      <c r="D3392" s="101">
        <v>40</v>
      </c>
      <c r="E3392" s="449" t="s">
        <v>1679</v>
      </c>
      <c r="F3392" s="95" t="s">
        <v>1724</v>
      </c>
      <c r="G3392" s="101">
        <v>0</v>
      </c>
      <c r="H3392" s="450"/>
      <c r="I3392" s="450"/>
      <c r="J3392" s="450"/>
      <c r="K3392" s="450"/>
      <c r="L3392" s="450"/>
      <c r="M3392" s="74"/>
    </row>
    <row r="3393" spans="2:13">
      <c r="B3393" s="70" t="s">
        <v>1695</v>
      </c>
      <c r="C3393" s="103" t="s">
        <v>1249</v>
      </c>
      <c r="D3393" s="101">
        <v>63</v>
      </c>
      <c r="E3393" s="449" t="s">
        <v>1695</v>
      </c>
      <c r="F3393" s="95" t="s">
        <v>1724</v>
      </c>
      <c r="G3393" s="101">
        <v>0</v>
      </c>
      <c r="H3393" s="450"/>
      <c r="I3393" s="450"/>
      <c r="J3393" s="450"/>
      <c r="K3393" s="450"/>
      <c r="L3393" s="450"/>
      <c r="M3393" s="74"/>
    </row>
    <row r="3394" spans="2:13" ht="15.75" thickBot="1">
      <c r="B3394" s="111" t="s">
        <v>1731</v>
      </c>
      <c r="C3394" s="102"/>
      <c r="D3394" s="117">
        <v>65</v>
      </c>
      <c r="E3394" s="112" t="s">
        <v>1732</v>
      </c>
      <c r="F3394" s="102"/>
      <c r="G3394" s="117">
        <v>63</v>
      </c>
      <c r="H3394" s="92"/>
      <c r="I3394" s="92"/>
      <c r="J3394" s="92"/>
      <c r="K3394" s="92"/>
      <c r="L3394" s="92"/>
      <c r="M3394" s="93"/>
    </row>
    <row r="3395" spans="2:13" ht="15.75" thickTop="1">
      <c r="B3395" s="113"/>
      <c r="C3395" s="114"/>
      <c r="D3395" s="151"/>
      <c r="E3395" s="113"/>
      <c r="F3395" s="114"/>
      <c r="G3395" s="151"/>
      <c r="H3395" s="67"/>
      <c r="I3395" s="67"/>
      <c r="J3395" s="67"/>
      <c r="K3395" s="67"/>
      <c r="L3395" s="67"/>
      <c r="M3395" s="67"/>
    </row>
    <row r="3396" spans="2:13">
      <c r="B3396" s="113"/>
      <c r="C3396" s="114"/>
      <c r="D3396" s="151"/>
      <c r="E3396" s="113"/>
      <c r="F3396" s="114"/>
      <c r="G3396" s="151"/>
      <c r="H3396" s="67"/>
      <c r="I3396" s="67"/>
      <c r="J3396" s="67"/>
      <c r="K3396" s="67"/>
      <c r="L3396" s="67"/>
      <c r="M3396" s="67"/>
    </row>
    <row r="3397" spans="2:13" ht="15.75" thickBot="1">
      <c r="B3397" s="113"/>
      <c r="C3397" s="114"/>
      <c r="D3397" s="151"/>
      <c r="E3397" s="113"/>
      <c r="F3397" s="114"/>
      <c r="G3397" s="151"/>
      <c r="H3397" s="67"/>
      <c r="I3397" s="67"/>
      <c r="J3397" s="67"/>
      <c r="K3397" s="67"/>
      <c r="L3397" s="67"/>
      <c r="M3397" s="67"/>
    </row>
    <row r="3398" spans="2:13" ht="16.5" thickTop="1" thickBot="1">
      <c r="B3398" s="457" t="s">
        <v>1854</v>
      </c>
      <c r="C3398" s="458"/>
      <c r="D3398" s="459" t="s">
        <v>1660</v>
      </c>
      <c r="E3398" s="460"/>
      <c r="F3398" s="460"/>
      <c r="G3398" s="460"/>
      <c r="H3398" s="460"/>
      <c r="I3398" s="461"/>
      <c r="J3398" s="199"/>
      <c r="K3398" s="68"/>
      <c r="L3398" s="68"/>
      <c r="M3398" s="69"/>
    </row>
    <row r="3399" spans="2:13" ht="15.75" thickTop="1">
      <c r="B3399" s="75" t="s">
        <v>1669</v>
      </c>
      <c r="C3399" s="294">
        <v>15</v>
      </c>
      <c r="D3399" s="293" t="s">
        <v>1654</v>
      </c>
      <c r="E3399" s="294" t="s">
        <v>1655</v>
      </c>
      <c r="F3399" s="294" t="s">
        <v>1656</v>
      </c>
      <c r="G3399" s="294" t="s">
        <v>1658</v>
      </c>
      <c r="H3399" s="294" t="s">
        <v>1657</v>
      </c>
      <c r="I3399" s="295" t="s">
        <v>1659</v>
      </c>
      <c r="J3399" s="200"/>
      <c r="K3399" s="292"/>
      <c r="L3399" s="292"/>
      <c r="M3399" s="74"/>
    </row>
    <row r="3400" spans="2:13">
      <c r="B3400" s="75" t="s">
        <v>1762</v>
      </c>
      <c r="C3400" s="95" t="s">
        <v>1747</v>
      </c>
      <c r="D3400" s="96">
        <v>60</v>
      </c>
      <c r="E3400" s="97">
        <v>75</v>
      </c>
      <c r="F3400" s="97">
        <v>85</v>
      </c>
      <c r="G3400" s="97">
        <v>100</v>
      </c>
      <c r="H3400" s="97">
        <v>85</v>
      </c>
      <c r="I3400" s="98">
        <v>115</v>
      </c>
      <c r="J3400" s="200"/>
      <c r="K3400" s="292"/>
      <c r="L3400" s="292"/>
      <c r="M3400" s="74"/>
    </row>
    <row r="3401" spans="2:13">
      <c r="B3401" s="75" t="s">
        <v>1667</v>
      </c>
      <c r="C3401" s="95" t="s">
        <v>16</v>
      </c>
      <c r="D3401" s="462" t="s">
        <v>1671</v>
      </c>
      <c r="E3401" s="463"/>
      <c r="F3401" s="463"/>
      <c r="G3401" s="463"/>
      <c r="H3401" s="463"/>
      <c r="I3401" s="464"/>
      <c r="J3401" s="200"/>
      <c r="K3401" s="292"/>
      <c r="L3401" s="292"/>
      <c r="M3401" s="74"/>
    </row>
    <row r="3402" spans="2:13">
      <c r="B3402" s="75" t="s">
        <v>1668</v>
      </c>
      <c r="C3402" s="95" t="s">
        <v>13</v>
      </c>
      <c r="D3402" s="465" t="s">
        <v>1663</v>
      </c>
      <c r="E3402" s="466"/>
      <c r="F3402" s="466"/>
      <c r="G3402" s="466" t="s">
        <v>1664</v>
      </c>
      <c r="H3402" s="466"/>
      <c r="I3402" s="467"/>
      <c r="J3402" s="200"/>
      <c r="K3402" s="292"/>
      <c r="L3402" s="292"/>
      <c r="M3402" s="74"/>
    </row>
    <row r="3403" spans="2:13">
      <c r="B3403" s="75" t="s">
        <v>1672</v>
      </c>
      <c r="C3403" s="105" t="s">
        <v>1523</v>
      </c>
      <c r="D3403" s="72" t="s">
        <v>1665</v>
      </c>
      <c r="E3403" s="292" t="s">
        <v>1353</v>
      </c>
      <c r="F3403" s="292"/>
      <c r="G3403" s="73" t="s">
        <v>1665</v>
      </c>
      <c r="H3403" s="292" t="s">
        <v>1724</v>
      </c>
      <c r="I3403" s="79"/>
      <c r="J3403" s="302"/>
      <c r="K3403" s="292"/>
      <c r="L3403" s="292"/>
      <c r="M3403" s="74"/>
    </row>
    <row r="3404" spans="2:13">
      <c r="B3404" s="75" t="s">
        <v>1661</v>
      </c>
      <c r="C3404" s="95">
        <v>761.63</v>
      </c>
      <c r="D3404" s="80" t="s">
        <v>1666</v>
      </c>
      <c r="E3404" s="99">
        <v>80</v>
      </c>
      <c r="F3404" s="77"/>
      <c r="G3404" s="81" t="s">
        <v>1666</v>
      </c>
      <c r="H3404" s="99">
        <v>0</v>
      </c>
      <c r="I3404" s="78"/>
      <c r="J3404" s="129"/>
      <c r="K3404" s="292"/>
      <c r="L3404" s="292"/>
      <c r="M3404" s="74"/>
    </row>
    <row r="3405" spans="2:13">
      <c r="B3405" s="75" t="s">
        <v>1662</v>
      </c>
      <c r="C3405" s="95">
        <v>212.08</v>
      </c>
      <c r="D3405" s="462" t="s">
        <v>1670</v>
      </c>
      <c r="E3405" s="463"/>
      <c r="F3405" s="463"/>
      <c r="G3405" s="463"/>
      <c r="H3405" s="463"/>
      <c r="I3405" s="464"/>
      <c r="J3405" s="129"/>
      <c r="K3405" s="292"/>
      <c r="L3405" s="292"/>
      <c r="M3405" s="74"/>
    </row>
    <row r="3406" spans="2:13">
      <c r="B3406" s="75" t="s">
        <v>1730</v>
      </c>
      <c r="C3406" s="95">
        <v>514.11</v>
      </c>
      <c r="D3406" s="465" t="s">
        <v>1663</v>
      </c>
      <c r="E3406" s="466"/>
      <c r="F3406" s="466"/>
      <c r="G3406" s="466" t="s">
        <v>1664</v>
      </c>
      <c r="H3406" s="466"/>
      <c r="I3406" s="467"/>
      <c r="J3406" s="129"/>
      <c r="K3406" s="292"/>
      <c r="L3406" s="292"/>
      <c r="M3406" s="74"/>
    </row>
    <row r="3407" spans="2:13">
      <c r="B3407" s="75" t="s">
        <v>1715</v>
      </c>
      <c r="C3407" s="95">
        <v>0.92</v>
      </c>
      <c r="D3407" s="72" t="s">
        <v>1665</v>
      </c>
      <c r="E3407" s="292" t="s">
        <v>1273</v>
      </c>
      <c r="F3407" s="292"/>
      <c r="G3407" s="73" t="s">
        <v>1665</v>
      </c>
      <c r="H3407" s="292" t="s">
        <v>13</v>
      </c>
      <c r="I3407" s="79"/>
      <c r="J3407" s="129"/>
      <c r="K3407" s="292"/>
      <c r="L3407" s="292"/>
      <c r="M3407" s="74"/>
    </row>
    <row r="3408" spans="2:13">
      <c r="B3408" s="75" t="s">
        <v>1716</v>
      </c>
      <c r="C3408" s="95">
        <v>1.77</v>
      </c>
      <c r="D3408" s="72" t="s">
        <v>1666</v>
      </c>
      <c r="E3408" s="99">
        <v>95</v>
      </c>
      <c r="F3408" s="77"/>
      <c r="G3408" s="81" t="s">
        <v>1666</v>
      </c>
      <c r="H3408" s="100">
        <v>90</v>
      </c>
      <c r="I3408" s="79"/>
      <c r="J3408" s="129"/>
      <c r="K3408" s="292"/>
      <c r="L3408" s="292"/>
      <c r="M3408" s="74"/>
    </row>
    <row r="3409" spans="2:13">
      <c r="B3409" s="468" t="s">
        <v>1673</v>
      </c>
      <c r="C3409" s="463"/>
      <c r="D3409" s="464"/>
      <c r="E3409" s="462" t="s">
        <v>1674</v>
      </c>
      <c r="F3409" s="463"/>
      <c r="G3409" s="464"/>
      <c r="H3409" s="462" t="s">
        <v>1675</v>
      </c>
      <c r="I3409" s="463"/>
      <c r="J3409" s="464"/>
      <c r="K3409" s="462" t="s">
        <v>1703</v>
      </c>
      <c r="L3409" s="463"/>
      <c r="M3409" s="469"/>
    </row>
    <row r="3410" spans="2:13">
      <c r="B3410" s="82" t="s">
        <v>1676</v>
      </c>
      <c r="C3410" s="294" t="s">
        <v>1677</v>
      </c>
      <c r="D3410" s="295" t="s">
        <v>1678</v>
      </c>
      <c r="E3410" s="293" t="s">
        <v>1676</v>
      </c>
      <c r="F3410" s="294" t="s">
        <v>1677</v>
      </c>
      <c r="G3410" s="295" t="s">
        <v>1678</v>
      </c>
      <c r="H3410" s="293" t="s">
        <v>1696</v>
      </c>
      <c r="I3410" s="294" t="s">
        <v>1733</v>
      </c>
      <c r="J3410" s="295" t="s">
        <v>1734</v>
      </c>
      <c r="K3410" s="293" t="s">
        <v>1704</v>
      </c>
      <c r="L3410" s="294"/>
      <c r="M3410" s="86" t="s">
        <v>1705</v>
      </c>
    </row>
    <row r="3411" spans="2:13">
      <c r="B3411" s="70" t="s">
        <v>1680</v>
      </c>
      <c r="C3411" s="95" t="s">
        <v>1146</v>
      </c>
      <c r="D3411" s="101">
        <v>102</v>
      </c>
      <c r="E3411" s="291" t="s">
        <v>1680</v>
      </c>
      <c r="F3411" s="103" t="s">
        <v>946</v>
      </c>
      <c r="G3411" s="101">
        <v>68</v>
      </c>
      <c r="H3411" s="291" t="s">
        <v>1697</v>
      </c>
      <c r="I3411" s="95">
        <v>0</v>
      </c>
      <c r="J3411" s="101">
        <v>0</v>
      </c>
      <c r="K3411" s="291" t="s">
        <v>1706</v>
      </c>
      <c r="L3411" s="292"/>
      <c r="M3411" s="116">
        <v>25</v>
      </c>
    </row>
    <row r="3412" spans="2:13">
      <c r="B3412" s="70" t="s">
        <v>1681</v>
      </c>
      <c r="C3412" s="95" t="s">
        <v>1724</v>
      </c>
      <c r="D3412" s="101">
        <v>0</v>
      </c>
      <c r="E3412" s="291" t="s">
        <v>1681</v>
      </c>
      <c r="F3412" s="95" t="s">
        <v>1724</v>
      </c>
      <c r="G3412" s="101">
        <v>0</v>
      </c>
      <c r="H3412" s="291" t="s">
        <v>1698</v>
      </c>
      <c r="I3412" s="95">
        <v>100</v>
      </c>
      <c r="J3412" s="101">
        <v>10</v>
      </c>
      <c r="K3412" s="291" t="s">
        <v>1737</v>
      </c>
      <c r="L3412" s="292"/>
      <c r="M3412" s="116">
        <v>50</v>
      </c>
    </row>
    <row r="3413" spans="2:13">
      <c r="B3413" s="70" t="s">
        <v>1682</v>
      </c>
      <c r="C3413" s="95" t="s">
        <v>1725</v>
      </c>
      <c r="D3413" s="101" t="s">
        <v>1725</v>
      </c>
      <c r="E3413" s="291" t="s">
        <v>1682</v>
      </c>
      <c r="F3413" s="95" t="s">
        <v>1725</v>
      </c>
      <c r="G3413" s="101" t="s">
        <v>1725</v>
      </c>
      <c r="H3413" s="291" t="s">
        <v>1699</v>
      </c>
      <c r="I3413" s="95">
        <v>0</v>
      </c>
      <c r="J3413" s="101">
        <v>40</v>
      </c>
      <c r="K3413" s="76" t="s">
        <v>1708</v>
      </c>
      <c r="L3413" s="77"/>
      <c r="M3413" s="110">
        <v>0</v>
      </c>
    </row>
    <row r="3414" spans="2:13">
      <c r="B3414" s="70" t="s">
        <v>1683</v>
      </c>
      <c r="C3414" s="95" t="s">
        <v>1724</v>
      </c>
      <c r="D3414" s="101">
        <v>0</v>
      </c>
      <c r="E3414" s="291" t="s">
        <v>1683</v>
      </c>
      <c r="F3414" s="105" t="s">
        <v>1309</v>
      </c>
      <c r="G3414" s="101">
        <v>95</v>
      </c>
      <c r="H3414" s="291" t="s">
        <v>1700</v>
      </c>
      <c r="I3414" s="95">
        <v>0</v>
      </c>
      <c r="J3414" s="101">
        <v>10</v>
      </c>
      <c r="K3414" s="462" t="s">
        <v>1709</v>
      </c>
      <c r="L3414" s="463"/>
      <c r="M3414" s="469"/>
    </row>
    <row r="3415" spans="2:13">
      <c r="B3415" s="70" t="s">
        <v>1684</v>
      </c>
      <c r="C3415" s="95" t="s">
        <v>1724</v>
      </c>
      <c r="D3415" s="101">
        <v>0</v>
      </c>
      <c r="E3415" s="291" t="s">
        <v>1684</v>
      </c>
      <c r="F3415" s="95" t="s">
        <v>891</v>
      </c>
      <c r="G3415" s="101">
        <v>80</v>
      </c>
      <c r="H3415" s="292" t="s">
        <v>1726</v>
      </c>
      <c r="I3415" s="95">
        <v>0</v>
      </c>
      <c r="J3415" s="101">
        <v>0</v>
      </c>
      <c r="K3415" s="470" t="s">
        <v>1710</v>
      </c>
      <c r="L3415" s="471"/>
      <c r="M3415" s="116">
        <v>0</v>
      </c>
    </row>
    <row r="3416" spans="2:13">
      <c r="B3416" s="70" t="s">
        <v>1685</v>
      </c>
      <c r="C3416" s="95" t="s">
        <v>665</v>
      </c>
      <c r="D3416" s="101">
        <v>90</v>
      </c>
      <c r="E3416" s="291" t="s">
        <v>1685</v>
      </c>
      <c r="F3416" s="95" t="s">
        <v>952</v>
      </c>
      <c r="G3416" s="101">
        <v>95</v>
      </c>
      <c r="H3416" s="291" t="s">
        <v>1701</v>
      </c>
      <c r="I3416" s="95">
        <v>100</v>
      </c>
      <c r="J3416" s="101">
        <v>10</v>
      </c>
      <c r="K3416" s="470" t="s">
        <v>1711</v>
      </c>
      <c r="L3416" s="471"/>
      <c r="M3416" s="116">
        <v>0</v>
      </c>
    </row>
    <row r="3417" spans="2:13">
      <c r="B3417" s="70" t="s">
        <v>1686</v>
      </c>
      <c r="C3417" s="95" t="s">
        <v>1724</v>
      </c>
      <c r="D3417" s="101">
        <v>0</v>
      </c>
      <c r="E3417" s="291" t="s">
        <v>1686</v>
      </c>
      <c r="F3417" s="95" t="s">
        <v>1724</v>
      </c>
      <c r="G3417" s="101">
        <v>0</v>
      </c>
      <c r="H3417" s="291" t="s">
        <v>1687</v>
      </c>
      <c r="I3417" s="95">
        <v>85</v>
      </c>
      <c r="J3417" s="101">
        <v>0</v>
      </c>
      <c r="K3417" s="470" t="s">
        <v>1712</v>
      </c>
      <c r="L3417" s="471"/>
      <c r="M3417" s="116">
        <v>0</v>
      </c>
    </row>
    <row r="3418" spans="2:13">
      <c r="B3418" s="70" t="s">
        <v>1687</v>
      </c>
      <c r="C3418" s="95" t="s">
        <v>1724</v>
      </c>
      <c r="D3418" s="101">
        <v>0</v>
      </c>
      <c r="E3418" s="291" t="s">
        <v>1687</v>
      </c>
      <c r="F3418" s="95" t="s">
        <v>1724</v>
      </c>
      <c r="G3418" s="101">
        <v>0</v>
      </c>
      <c r="H3418" s="291" t="s">
        <v>1702</v>
      </c>
      <c r="I3418" s="109">
        <v>0</v>
      </c>
      <c r="J3418" s="115">
        <v>0</v>
      </c>
      <c r="K3418" s="96"/>
      <c r="L3418" s="109"/>
      <c r="M3418" s="110"/>
    </row>
    <row r="3419" spans="2:13">
      <c r="B3419" s="70" t="s">
        <v>1688</v>
      </c>
      <c r="C3419" s="95" t="s">
        <v>1724</v>
      </c>
      <c r="D3419" s="101">
        <v>0</v>
      </c>
      <c r="E3419" s="291" t="s">
        <v>1688</v>
      </c>
      <c r="F3419" s="95" t="s">
        <v>1724</v>
      </c>
      <c r="G3419" s="101">
        <v>0</v>
      </c>
      <c r="H3419" s="472" t="s">
        <v>1714</v>
      </c>
      <c r="I3419" s="473"/>
      <c r="J3419" s="90" t="s">
        <v>1713</v>
      </c>
      <c r="K3419" s="106">
        <v>20</v>
      </c>
      <c r="L3419" s="91" t="s">
        <v>1707</v>
      </c>
      <c r="M3419" s="107">
        <v>285</v>
      </c>
    </row>
    <row r="3420" spans="2:13">
      <c r="B3420" s="70" t="s">
        <v>1689</v>
      </c>
      <c r="C3420" s="95" t="s">
        <v>1724</v>
      </c>
      <c r="D3420" s="101">
        <v>0</v>
      </c>
      <c r="E3420" s="291" t="s">
        <v>1689</v>
      </c>
      <c r="F3420" s="95" t="s">
        <v>1724</v>
      </c>
      <c r="G3420" s="101">
        <v>0</v>
      </c>
      <c r="H3420" s="292"/>
      <c r="I3420" s="292"/>
      <c r="J3420" s="292"/>
      <c r="K3420" s="292"/>
      <c r="L3420" s="292"/>
      <c r="M3420" s="74"/>
    </row>
    <row r="3421" spans="2:13">
      <c r="B3421" s="70" t="s">
        <v>1690</v>
      </c>
      <c r="C3421" s="95" t="s">
        <v>1725</v>
      </c>
      <c r="D3421" s="101" t="s">
        <v>1725</v>
      </c>
      <c r="E3421" s="291" t="s">
        <v>1690</v>
      </c>
      <c r="F3421" s="95" t="s">
        <v>1725</v>
      </c>
      <c r="G3421" s="101" t="s">
        <v>1725</v>
      </c>
      <c r="H3421" s="292"/>
      <c r="I3421" s="292"/>
      <c r="J3421" s="292"/>
      <c r="K3421" s="292"/>
      <c r="L3421" s="292"/>
      <c r="M3421" s="74"/>
    </row>
    <row r="3422" spans="2:13">
      <c r="B3422" s="70" t="s">
        <v>1691</v>
      </c>
      <c r="C3422" s="95" t="s">
        <v>1724</v>
      </c>
      <c r="D3422" s="101">
        <v>0</v>
      </c>
      <c r="E3422" s="291" t="s">
        <v>1691</v>
      </c>
      <c r="F3422" s="105" t="s">
        <v>1197</v>
      </c>
      <c r="G3422" s="101">
        <v>75</v>
      </c>
      <c r="H3422" s="292"/>
      <c r="I3422" s="292"/>
      <c r="J3422" s="292"/>
      <c r="K3422" s="292"/>
      <c r="L3422" s="292"/>
      <c r="M3422" s="74"/>
    </row>
    <row r="3423" spans="2:13">
      <c r="B3423" s="70" t="s">
        <v>1692</v>
      </c>
      <c r="C3423" s="95" t="s">
        <v>1164</v>
      </c>
      <c r="D3423" s="101">
        <v>49</v>
      </c>
      <c r="E3423" s="291" t="s">
        <v>1692</v>
      </c>
      <c r="F3423" s="103" t="s">
        <v>1104</v>
      </c>
      <c r="G3423" s="101">
        <v>70</v>
      </c>
      <c r="H3423" s="292"/>
      <c r="I3423" s="292"/>
      <c r="J3423" s="292"/>
      <c r="K3423" s="292"/>
      <c r="L3423" s="292"/>
      <c r="M3423" s="74"/>
    </row>
    <row r="3424" spans="2:13">
      <c r="B3424" s="70" t="s">
        <v>1693</v>
      </c>
      <c r="C3424" s="95" t="s">
        <v>1724</v>
      </c>
      <c r="D3424" s="101">
        <v>0</v>
      </c>
      <c r="E3424" s="291" t="s">
        <v>1693</v>
      </c>
      <c r="F3424" s="95" t="s">
        <v>1724</v>
      </c>
      <c r="G3424" s="101">
        <v>0</v>
      </c>
      <c r="H3424" s="95"/>
      <c r="I3424" s="292" t="s">
        <v>1805</v>
      </c>
      <c r="J3424" s="94"/>
      <c r="K3424" s="292"/>
      <c r="L3424" s="94" t="s">
        <v>1720</v>
      </c>
      <c r="M3424" s="74"/>
    </row>
    <row r="3425" spans="2:13">
      <c r="B3425" s="70" t="s">
        <v>1694</v>
      </c>
      <c r="C3425" s="95" t="s">
        <v>1724</v>
      </c>
      <c r="D3425" s="101">
        <v>0</v>
      </c>
      <c r="E3425" s="291" t="s">
        <v>1694</v>
      </c>
      <c r="F3425" s="95" t="s">
        <v>1334</v>
      </c>
      <c r="G3425" s="101">
        <v>40</v>
      </c>
      <c r="H3425" s="292"/>
      <c r="I3425" s="292"/>
      <c r="J3425" s="292"/>
      <c r="K3425" s="292"/>
      <c r="L3425" s="292"/>
      <c r="M3425" s="74"/>
    </row>
    <row r="3426" spans="2:13">
      <c r="B3426" s="70" t="s">
        <v>1679</v>
      </c>
      <c r="C3426" s="95" t="s">
        <v>1724</v>
      </c>
      <c r="D3426" s="101">
        <v>0</v>
      </c>
      <c r="E3426" s="291" t="s">
        <v>1679</v>
      </c>
      <c r="F3426" s="95" t="s">
        <v>1724</v>
      </c>
      <c r="G3426" s="101">
        <v>0</v>
      </c>
      <c r="H3426" s="292"/>
      <c r="I3426" s="292"/>
      <c r="J3426" s="292"/>
      <c r="K3426" s="292"/>
      <c r="L3426" s="292"/>
      <c r="M3426" s="74"/>
    </row>
    <row r="3427" spans="2:13">
      <c r="B3427" s="70" t="s">
        <v>1695</v>
      </c>
      <c r="C3427" s="95" t="s">
        <v>911</v>
      </c>
      <c r="D3427" s="101">
        <v>75</v>
      </c>
      <c r="E3427" s="291" t="s">
        <v>1695</v>
      </c>
      <c r="F3427" s="105" t="s">
        <v>862</v>
      </c>
      <c r="G3427" s="101">
        <v>80</v>
      </c>
      <c r="H3427" s="292"/>
      <c r="I3427" s="292"/>
      <c r="J3427" s="292"/>
      <c r="K3427" s="292"/>
      <c r="L3427" s="292"/>
      <c r="M3427" s="74"/>
    </row>
    <row r="3428" spans="2:13" ht="15.75" thickBot="1">
      <c r="B3428" s="111" t="s">
        <v>1731</v>
      </c>
      <c r="C3428" s="102"/>
      <c r="D3428" s="117">
        <v>79</v>
      </c>
      <c r="E3428" s="112" t="s">
        <v>1732</v>
      </c>
      <c r="F3428" s="102"/>
      <c r="G3428" s="117">
        <v>75</v>
      </c>
      <c r="H3428" s="92"/>
      <c r="I3428" s="92"/>
      <c r="J3428" s="92"/>
      <c r="K3428" s="92"/>
      <c r="L3428" s="92"/>
      <c r="M3428" s="93"/>
    </row>
    <row r="3429" spans="2:13" ht="15.75" thickTop="1">
      <c r="B3429" s="113"/>
      <c r="C3429" s="114"/>
      <c r="D3429" s="151"/>
      <c r="E3429" s="113"/>
      <c r="F3429" s="114"/>
      <c r="G3429" s="151"/>
      <c r="H3429" s="67"/>
      <c r="I3429" s="67"/>
      <c r="J3429" s="67"/>
      <c r="K3429" s="67"/>
      <c r="L3429" s="67"/>
      <c r="M3429" s="67"/>
    </row>
    <row r="3430" spans="2:13">
      <c r="B3430" s="113"/>
      <c r="C3430" s="114"/>
      <c r="D3430" s="151"/>
      <c r="E3430" s="113"/>
      <c r="F3430" s="114"/>
      <c r="G3430" s="151"/>
      <c r="H3430" s="67"/>
      <c r="I3430" s="67"/>
      <c r="J3430" s="67"/>
      <c r="K3430" s="67"/>
      <c r="L3430" s="67"/>
      <c r="M3430" s="67"/>
    </row>
    <row r="3431" spans="2:13" ht="15.75" thickBot="1">
      <c r="B3431" s="113"/>
      <c r="C3431" s="114"/>
      <c r="D3431" s="151"/>
      <c r="E3431" s="113"/>
      <c r="F3431" s="114"/>
      <c r="G3431" s="151"/>
      <c r="H3431" s="67"/>
      <c r="I3431" s="67"/>
      <c r="J3431" s="67"/>
      <c r="K3431" s="67"/>
      <c r="L3431" s="67"/>
      <c r="M3431" s="67"/>
    </row>
    <row r="3432" spans="2:13" ht="16.5" thickTop="1" thickBot="1">
      <c r="B3432" s="457" t="s">
        <v>1924</v>
      </c>
      <c r="C3432" s="458"/>
      <c r="D3432" s="459" t="s">
        <v>1660</v>
      </c>
      <c r="E3432" s="460"/>
      <c r="F3432" s="460"/>
      <c r="G3432" s="460"/>
      <c r="H3432" s="460"/>
      <c r="I3432" s="461"/>
      <c r="J3432" s="68"/>
      <c r="K3432" s="68"/>
      <c r="L3432" s="68"/>
      <c r="M3432" s="69"/>
    </row>
    <row r="3433" spans="2:13" ht="15.75" thickTop="1">
      <c r="B3433" s="75" t="s">
        <v>1669</v>
      </c>
      <c r="C3433" s="427">
        <v>15</v>
      </c>
      <c r="D3433" s="426" t="s">
        <v>1654</v>
      </c>
      <c r="E3433" s="427" t="s">
        <v>1655</v>
      </c>
      <c r="F3433" s="427" t="s">
        <v>1656</v>
      </c>
      <c r="G3433" s="427" t="s">
        <v>1658</v>
      </c>
      <c r="H3433" s="427" t="s">
        <v>1657</v>
      </c>
      <c r="I3433" s="428" t="s">
        <v>1659</v>
      </c>
      <c r="J3433" s="425"/>
      <c r="K3433" s="425"/>
      <c r="L3433" s="425"/>
      <c r="M3433" s="74"/>
    </row>
    <row r="3434" spans="2:13">
      <c r="B3434" s="75" t="s">
        <v>1762</v>
      </c>
      <c r="C3434" s="95" t="s">
        <v>1767</v>
      </c>
      <c r="D3434" s="96">
        <v>75</v>
      </c>
      <c r="E3434" s="97">
        <v>85</v>
      </c>
      <c r="F3434" s="97">
        <v>200</v>
      </c>
      <c r="G3434" s="97">
        <v>55</v>
      </c>
      <c r="H3434" s="97">
        <v>65</v>
      </c>
      <c r="I3434" s="98">
        <v>30</v>
      </c>
      <c r="J3434" s="425"/>
      <c r="K3434" s="425"/>
      <c r="L3434" s="425"/>
      <c r="M3434" s="74"/>
    </row>
    <row r="3435" spans="2:13">
      <c r="B3435" s="75" t="s">
        <v>1667</v>
      </c>
      <c r="C3435" s="95" t="s">
        <v>15</v>
      </c>
      <c r="D3435" s="462" t="s">
        <v>1671</v>
      </c>
      <c r="E3435" s="463"/>
      <c r="F3435" s="463"/>
      <c r="G3435" s="463"/>
      <c r="H3435" s="463"/>
      <c r="I3435" s="464"/>
      <c r="J3435" s="425"/>
      <c r="K3435" s="425"/>
      <c r="L3435" s="425"/>
      <c r="M3435" s="74"/>
    </row>
    <row r="3436" spans="2:13">
      <c r="B3436" s="75" t="s">
        <v>1668</v>
      </c>
      <c r="C3436" s="95" t="s">
        <v>9</v>
      </c>
      <c r="D3436" s="465" t="s">
        <v>1663</v>
      </c>
      <c r="E3436" s="466"/>
      <c r="F3436" s="466"/>
      <c r="G3436" s="466" t="s">
        <v>1664</v>
      </c>
      <c r="H3436" s="466"/>
      <c r="I3436" s="467"/>
      <c r="J3436" s="425"/>
      <c r="K3436" s="425"/>
      <c r="L3436" s="425"/>
      <c r="M3436" s="74"/>
    </row>
    <row r="3437" spans="2:13">
      <c r="B3437" s="75" t="s">
        <v>1672</v>
      </c>
      <c r="C3437" s="103" t="s">
        <v>1554</v>
      </c>
      <c r="D3437" s="72" t="s">
        <v>1665</v>
      </c>
      <c r="E3437" s="425" t="s">
        <v>965</v>
      </c>
      <c r="F3437" s="425"/>
      <c r="G3437" s="73" t="s">
        <v>1665</v>
      </c>
      <c r="H3437" s="425" t="s">
        <v>813</v>
      </c>
      <c r="I3437" s="79"/>
      <c r="J3437" s="435"/>
      <c r="K3437" s="425"/>
      <c r="L3437" s="425"/>
      <c r="M3437" s="74"/>
    </row>
    <row r="3438" spans="2:13">
      <c r="B3438" s="75" t="s">
        <v>1661</v>
      </c>
      <c r="C3438" s="95">
        <v>194.44</v>
      </c>
      <c r="D3438" s="80" t="s">
        <v>1666</v>
      </c>
      <c r="E3438" s="99">
        <v>80</v>
      </c>
      <c r="F3438" s="77"/>
      <c r="G3438" s="81" t="s">
        <v>1666</v>
      </c>
      <c r="H3438" s="99">
        <v>100</v>
      </c>
      <c r="I3438" s="78"/>
      <c r="J3438" s="154"/>
      <c r="K3438" s="425"/>
      <c r="L3438" s="425"/>
      <c r="M3438" s="74"/>
    </row>
    <row r="3439" spans="2:13">
      <c r="B3439" s="75" t="s">
        <v>1662</v>
      </c>
      <c r="C3439" s="149">
        <v>975.2</v>
      </c>
      <c r="D3439" s="462" t="s">
        <v>1670</v>
      </c>
      <c r="E3439" s="463"/>
      <c r="F3439" s="463"/>
      <c r="G3439" s="463"/>
      <c r="H3439" s="463"/>
      <c r="I3439" s="464"/>
      <c r="J3439" s="154"/>
      <c r="K3439" s="425"/>
      <c r="L3439" s="425"/>
      <c r="M3439" s="74"/>
    </row>
    <row r="3440" spans="2:13">
      <c r="B3440" s="75" t="s">
        <v>1730</v>
      </c>
      <c r="C3440" s="95">
        <v>342.52</v>
      </c>
      <c r="D3440" s="465" t="s">
        <v>1663</v>
      </c>
      <c r="E3440" s="466"/>
      <c r="F3440" s="466"/>
      <c r="G3440" s="466" t="s">
        <v>1664</v>
      </c>
      <c r="H3440" s="466"/>
      <c r="I3440" s="467"/>
      <c r="J3440" s="154"/>
      <c r="K3440" s="425"/>
      <c r="L3440" s="425"/>
      <c r="M3440" s="74"/>
    </row>
    <row r="3441" spans="2:13">
      <c r="B3441" s="75" t="s">
        <v>1715</v>
      </c>
      <c r="C3441" s="95">
        <v>1.1499999999999999</v>
      </c>
      <c r="D3441" s="72" t="s">
        <v>1665</v>
      </c>
      <c r="E3441" s="425" t="s">
        <v>862</v>
      </c>
      <c r="F3441" s="425"/>
      <c r="G3441" s="73" t="s">
        <v>1665</v>
      </c>
      <c r="H3441" s="425" t="s">
        <v>812</v>
      </c>
      <c r="I3441" s="79"/>
      <c r="J3441" s="154"/>
      <c r="K3441" s="425"/>
      <c r="L3441" s="425"/>
      <c r="M3441" s="74"/>
    </row>
    <row r="3442" spans="2:13">
      <c r="B3442" s="75" t="s">
        <v>1716</v>
      </c>
      <c r="C3442" s="95">
        <v>0.46</v>
      </c>
      <c r="D3442" s="72" t="s">
        <v>1666</v>
      </c>
      <c r="E3442" s="99">
        <v>80</v>
      </c>
      <c r="F3442" s="77"/>
      <c r="G3442" s="81" t="s">
        <v>1666</v>
      </c>
      <c r="H3442" s="100">
        <v>90</v>
      </c>
      <c r="I3442" s="79"/>
      <c r="J3442" s="154"/>
      <c r="K3442" s="425"/>
      <c r="L3442" s="425"/>
      <c r="M3442" s="74"/>
    </row>
    <row r="3443" spans="2:13">
      <c r="B3443" s="468" t="s">
        <v>1673</v>
      </c>
      <c r="C3443" s="463"/>
      <c r="D3443" s="464"/>
      <c r="E3443" s="462" t="s">
        <v>1674</v>
      </c>
      <c r="F3443" s="463"/>
      <c r="G3443" s="464"/>
      <c r="H3443" s="462" t="s">
        <v>1675</v>
      </c>
      <c r="I3443" s="463"/>
      <c r="J3443" s="464"/>
      <c r="K3443" s="462" t="s">
        <v>1703</v>
      </c>
      <c r="L3443" s="463"/>
      <c r="M3443" s="469"/>
    </row>
    <row r="3444" spans="2:13">
      <c r="B3444" s="82" t="s">
        <v>1676</v>
      </c>
      <c r="C3444" s="427" t="s">
        <v>1677</v>
      </c>
      <c r="D3444" s="428" t="s">
        <v>1678</v>
      </c>
      <c r="E3444" s="426" t="s">
        <v>1676</v>
      </c>
      <c r="F3444" s="427" t="s">
        <v>1677</v>
      </c>
      <c r="G3444" s="428" t="s">
        <v>1678</v>
      </c>
      <c r="H3444" s="426" t="s">
        <v>1696</v>
      </c>
      <c r="I3444" s="427" t="s">
        <v>1733</v>
      </c>
      <c r="J3444" s="428" t="s">
        <v>1734</v>
      </c>
      <c r="K3444" s="426" t="s">
        <v>1704</v>
      </c>
      <c r="L3444" s="427"/>
      <c r="M3444" s="86" t="s">
        <v>1705</v>
      </c>
    </row>
    <row r="3445" spans="2:13">
      <c r="B3445" s="70" t="s">
        <v>1680</v>
      </c>
      <c r="C3445" s="105" t="s">
        <v>1925</v>
      </c>
      <c r="D3445" s="101">
        <v>120</v>
      </c>
      <c r="E3445" s="424" t="s">
        <v>1680</v>
      </c>
      <c r="F3445" s="103" t="s">
        <v>946</v>
      </c>
      <c r="G3445" s="101">
        <v>68</v>
      </c>
      <c r="H3445" s="424" t="s">
        <v>1697</v>
      </c>
      <c r="I3445" s="95">
        <v>0</v>
      </c>
      <c r="J3445" s="101">
        <v>10</v>
      </c>
      <c r="K3445" s="424" t="s">
        <v>1706</v>
      </c>
      <c r="L3445" s="425"/>
      <c r="M3445" s="116">
        <v>0</v>
      </c>
    </row>
    <row r="3446" spans="2:13">
      <c r="B3446" s="70" t="s">
        <v>1681</v>
      </c>
      <c r="C3446" s="95" t="s">
        <v>847</v>
      </c>
      <c r="D3446" s="101">
        <v>62</v>
      </c>
      <c r="E3446" s="424" t="s">
        <v>1681</v>
      </c>
      <c r="F3446" s="95" t="s">
        <v>1724</v>
      </c>
      <c r="G3446" s="101">
        <v>0</v>
      </c>
      <c r="H3446" s="424" t="s">
        <v>1698</v>
      </c>
      <c r="I3446" s="95">
        <v>90</v>
      </c>
      <c r="J3446" s="101">
        <v>0</v>
      </c>
      <c r="K3446" s="424" t="s">
        <v>1737</v>
      </c>
      <c r="L3446" s="425"/>
      <c r="M3446" s="116">
        <v>0</v>
      </c>
    </row>
    <row r="3447" spans="2:13">
      <c r="B3447" s="70" t="s">
        <v>1682</v>
      </c>
      <c r="C3447" s="95" t="s">
        <v>646</v>
      </c>
      <c r="D3447" s="101">
        <v>81</v>
      </c>
      <c r="E3447" s="424" t="s">
        <v>1682</v>
      </c>
      <c r="F3447" s="95" t="s">
        <v>1724</v>
      </c>
      <c r="G3447" s="101">
        <v>0</v>
      </c>
      <c r="H3447" s="424" t="s">
        <v>1699</v>
      </c>
      <c r="I3447" s="95">
        <v>0</v>
      </c>
      <c r="J3447" s="101">
        <v>80</v>
      </c>
      <c r="K3447" s="76" t="s">
        <v>1708</v>
      </c>
      <c r="L3447" s="77"/>
      <c r="M3447" s="110">
        <v>0</v>
      </c>
    </row>
    <row r="3448" spans="2:13">
      <c r="B3448" s="70" t="s">
        <v>1683</v>
      </c>
      <c r="C3448" s="105" t="s">
        <v>1305</v>
      </c>
      <c r="D3448" s="101">
        <v>62</v>
      </c>
      <c r="E3448" s="424" t="s">
        <v>1683</v>
      </c>
      <c r="F3448" s="95" t="s">
        <v>1724</v>
      </c>
      <c r="G3448" s="101">
        <v>0</v>
      </c>
      <c r="H3448" s="424" t="s">
        <v>1700</v>
      </c>
      <c r="I3448" s="95">
        <v>0</v>
      </c>
      <c r="J3448" s="101">
        <v>10</v>
      </c>
      <c r="K3448" s="462" t="s">
        <v>1709</v>
      </c>
      <c r="L3448" s="463"/>
      <c r="M3448" s="469"/>
    </row>
    <row r="3449" spans="2:13">
      <c r="B3449" s="70" t="s">
        <v>1684</v>
      </c>
      <c r="C3449" s="95" t="s">
        <v>1724</v>
      </c>
      <c r="D3449" s="101">
        <v>0</v>
      </c>
      <c r="E3449" s="424" t="s">
        <v>1684</v>
      </c>
      <c r="F3449" s="95" t="s">
        <v>1724</v>
      </c>
      <c r="G3449" s="101">
        <v>0</v>
      </c>
      <c r="H3449" s="425" t="s">
        <v>1726</v>
      </c>
      <c r="I3449" s="95">
        <v>50</v>
      </c>
      <c r="J3449" s="101">
        <v>0</v>
      </c>
      <c r="K3449" s="470" t="s">
        <v>1710</v>
      </c>
      <c r="L3449" s="471"/>
      <c r="M3449" s="116">
        <v>0</v>
      </c>
    </row>
    <row r="3450" spans="2:13">
      <c r="B3450" s="70" t="s">
        <v>1685</v>
      </c>
      <c r="C3450" s="95" t="s">
        <v>953</v>
      </c>
      <c r="D3450" s="101">
        <v>62</v>
      </c>
      <c r="E3450" s="424" t="s">
        <v>1685</v>
      </c>
      <c r="F3450" s="95" t="s">
        <v>1724</v>
      </c>
      <c r="G3450" s="101">
        <v>0</v>
      </c>
      <c r="H3450" s="424" t="s">
        <v>1701</v>
      </c>
      <c r="I3450" s="95">
        <v>0</v>
      </c>
      <c r="J3450" s="101">
        <v>10</v>
      </c>
      <c r="K3450" s="470" t="s">
        <v>1711</v>
      </c>
      <c r="L3450" s="471"/>
      <c r="M3450" s="116">
        <v>0</v>
      </c>
    </row>
    <row r="3451" spans="2:13">
      <c r="B3451" s="70" t="s">
        <v>1686</v>
      </c>
      <c r="C3451" s="103" t="s">
        <v>1157</v>
      </c>
      <c r="D3451" s="101">
        <v>40</v>
      </c>
      <c r="E3451" s="424" t="s">
        <v>1686</v>
      </c>
      <c r="F3451" s="95" t="s">
        <v>1724</v>
      </c>
      <c r="G3451" s="101">
        <v>0</v>
      </c>
      <c r="H3451" s="424" t="s">
        <v>1687</v>
      </c>
      <c r="I3451" s="95">
        <v>85</v>
      </c>
      <c r="J3451" s="101">
        <v>0</v>
      </c>
      <c r="K3451" s="470" t="s">
        <v>1712</v>
      </c>
      <c r="L3451" s="471"/>
      <c r="M3451" s="116">
        <v>100</v>
      </c>
    </row>
    <row r="3452" spans="2:13">
      <c r="B3452" s="70" t="s">
        <v>1687</v>
      </c>
      <c r="C3452" s="95" t="s">
        <v>1724</v>
      </c>
      <c r="D3452" s="101">
        <v>0</v>
      </c>
      <c r="E3452" s="424" t="s">
        <v>1687</v>
      </c>
      <c r="F3452" s="95" t="s">
        <v>1724</v>
      </c>
      <c r="G3452" s="101">
        <v>0</v>
      </c>
      <c r="H3452" s="424" t="s">
        <v>1702</v>
      </c>
      <c r="I3452" s="109">
        <v>0</v>
      </c>
      <c r="J3452" s="115">
        <v>0</v>
      </c>
      <c r="K3452" s="96"/>
      <c r="L3452" s="109"/>
      <c r="M3452" s="110"/>
    </row>
    <row r="3453" spans="2:13">
      <c r="B3453" s="70" t="s">
        <v>1688</v>
      </c>
      <c r="C3453" s="95" t="s">
        <v>1725</v>
      </c>
      <c r="D3453" s="101" t="s">
        <v>1725</v>
      </c>
      <c r="E3453" s="424" t="s">
        <v>1688</v>
      </c>
      <c r="F3453" s="95" t="s">
        <v>1725</v>
      </c>
      <c r="G3453" s="101" t="s">
        <v>1725</v>
      </c>
      <c r="H3453" s="472" t="s">
        <v>1714</v>
      </c>
      <c r="I3453" s="473"/>
      <c r="J3453" s="90" t="s">
        <v>1713</v>
      </c>
      <c r="K3453" s="106">
        <v>50</v>
      </c>
      <c r="L3453" s="91" t="s">
        <v>1707</v>
      </c>
      <c r="M3453" s="107">
        <v>165</v>
      </c>
    </row>
    <row r="3454" spans="2:13">
      <c r="B3454" s="70" t="s">
        <v>1689</v>
      </c>
      <c r="C3454" s="95" t="s">
        <v>1724</v>
      </c>
      <c r="D3454" s="101">
        <v>0</v>
      </c>
      <c r="E3454" s="424" t="s">
        <v>1689</v>
      </c>
      <c r="F3454" s="95" t="s">
        <v>1724</v>
      </c>
      <c r="G3454" s="101">
        <v>0</v>
      </c>
      <c r="H3454" s="425"/>
      <c r="I3454" s="425"/>
      <c r="J3454" s="425"/>
      <c r="K3454" s="425"/>
      <c r="L3454" s="425"/>
      <c r="M3454" s="74"/>
    </row>
    <row r="3455" spans="2:13">
      <c r="B3455" s="70" t="s">
        <v>1690</v>
      </c>
      <c r="C3455" s="95" t="s">
        <v>1724</v>
      </c>
      <c r="D3455" s="101">
        <v>0</v>
      </c>
      <c r="E3455" s="424" t="s">
        <v>1690</v>
      </c>
      <c r="F3455" s="95" t="s">
        <v>1724</v>
      </c>
      <c r="G3455" s="101">
        <v>0</v>
      </c>
      <c r="H3455" s="425"/>
      <c r="I3455" s="425"/>
      <c r="J3455" s="425"/>
      <c r="K3455" s="425"/>
      <c r="L3455" s="425"/>
      <c r="M3455" s="74"/>
    </row>
    <row r="3456" spans="2:13">
      <c r="B3456" s="70" t="s">
        <v>1691</v>
      </c>
      <c r="C3456" s="95" t="s">
        <v>1724</v>
      </c>
      <c r="D3456" s="101">
        <v>0</v>
      </c>
      <c r="E3456" s="424" t="s">
        <v>1691</v>
      </c>
      <c r="F3456" s="95" t="s">
        <v>1724</v>
      </c>
      <c r="G3456" s="101">
        <v>0</v>
      </c>
      <c r="H3456" s="425"/>
      <c r="I3456" s="425"/>
      <c r="J3456" s="425"/>
      <c r="K3456" s="425"/>
      <c r="L3456" s="425"/>
      <c r="M3456" s="74"/>
    </row>
    <row r="3457" spans="2:13">
      <c r="B3457" s="70" t="s">
        <v>1692</v>
      </c>
      <c r="C3457" s="103" t="s">
        <v>1254</v>
      </c>
      <c r="D3457" s="101">
        <v>80</v>
      </c>
      <c r="E3457" s="424" t="s">
        <v>1692</v>
      </c>
      <c r="F3457" s="118" t="s">
        <v>1857</v>
      </c>
      <c r="G3457" s="101">
        <v>60</v>
      </c>
      <c r="H3457" s="425"/>
      <c r="I3457" s="425"/>
      <c r="J3457" s="425"/>
      <c r="K3457" s="425"/>
      <c r="L3457" s="425"/>
      <c r="M3457" s="74"/>
    </row>
    <row r="3458" spans="2:13">
      <c r="B3458" s="70" t="s">
        <v>1693</v>
      </c>
      <c r="C3458" s="95" t="s">
        <v>1724</v>
      </c>
      <c r="D3458" s="101">
        <v>0</v>
      </c>
      <c r="E3458" s="424" t="s">
        <v>1693</v>
      </c>
      <c r="F3458" s="95" t="s">
        <v>1724</v>
      </c>
      <c r="G3458" s="101">
        <v>0</v>
      </c>
      <c r="H3458" s="95" t="s">
        <v>1718</v>
      </c>
      <c r="I3458" s="425"/>
      <c r="J3458" s="94" t="s">
        <v>1719</v>
      </c>
      <c r="K3458" s="425"/>
      <c r="L3458" s="94" t="s">
        <v>1720</v>
      </c>
      <c r="M3458" s="74"/>
    </row>
    <row r="3459" spans="2:13">
      <c r="B3459" s="70" t="s">
        <v>1694</v>
      </c>
      <c r="C3459" s="95" t="s">
        <v>1724</v>
      </c>
      <c r="D3459" s="101">
        <v>0</v>
      </c>
      <c r="E3459" s="424" t="s">
        <v>1694</v>
      </c>
      <c r="F3459" s="105" t="s">
        <v>801</v>
      </c>
      <c r="G3459" s="101">
        <v>90</v>
      </c>
      <c r="H3459" s="425"/>
      <c r="I3459" s="425"/>
      <c r="J3459" s="425"/>
      <c r="K3459" s="425"/>
      <c r="L3459" s="425"/>
      <c r="M3459" s="74"/>
    </row>
    <row r="3460" spans="2:13">
      <c r="B3460" s="70" t="s">
        <v>1679</v>
      </c>
      <c r="C3460" s="95" t="s">
        <v>754</v>
      </c>
      <c r="D3460" s="101">
        <v>80</v>
      </c>
      <c r="E3460" s="424" t="s">
        <v>1679</v>
      </c>
      <c r="F3460" s="95" t="s">
        <v>763</v>
      </c>
      <c r="G3460" s="101">
        <v>80</v>
      </c>
      <c r="H3460" s="425"/>
      <c r="I3460" s="425"/>
      <c r="J3460" s="425"/>
      <c r="K3460" s="425"/>
      <c r="L3460" s="425"/>
      <c r="M3460" s="74"/>
    </row>
    <row r="3461" spans="2:13">
      <c r="B3461" s="70" t="s">
        <v>1695</v>
      </c>
      <c r="C3461" s="95" t="s">
        <v>1725</v>
      </c>
      <c r="D3461" s="101" t="s">
        <v>1725</v>
      </c>
      <c r="E3461" s="424" t="s">
        <v>1695</v>
      </c>
      <c r="F3461" s="95" t="s">
        <v>1725</v>
      </c>
      <c r="G3461" s="101" t="s">
        <v>1725</v>
      </c>
      <c r="H3461" s="425"/>
      <c r="I3461" s="425"/>
      <c r="J3461" s="425"/>
      <c r="K3461" s="425"/>
      <c r="L3461" s="425"/>
      <c r="M3461" s="74"/>
    </row>
    <row r="3462" spans="2:13" ht="15.75" thickBot="1">
      <c r="B3462" s="111" t="s">
        <v>1731</v>
      </c>
      <c r="C3462" s="102"/>
      <c r="D3462" s="117">
        <v>73</v>
      </c>
      <c r="E3462" s="112" t="s">
        <v>1732</v>
      </c>
      <c r="F3462" s="102"/>
      <c r="G3462" s="117">
        <v>75</v>
      </c>
      <c r="H3462" s="92"/>
      <c r="I3462" s="92"/>
      <c r="J3462" s="92"/>
      <c r="K3462" s="92"/>
      <c r="L3462" s="92"/>
      <c r="M3462" s="93"/>
    </row>
    <row r="3463" spans="2:13" ht="15.75" thickTop="1">
      <c r="B3463" s="113"/>
      <c r="C3463" s="114"/>
      <c r="D3463" s="151"/>
      <c r="E3463" s="113"/>
      <c r="F3463" s="114"/>
      <c r="G3463" s="151"/>
      <c r="H3463" s="67"/>
      <c r="I3463" s="67"/>
      <c r="J3463" s="67"/>
      <c r="K3463" s="67"/>
      <c r="L3463" s="67"/>
      <c r="M3463" s="67"/>
    </row>
    <row r="3464" spans="2:13">
      <c r="B3464" s="113"/>
      <c r="C3464" s="114"/>
      <c r="D3464" s="151"/>
      <c r="E3464" s="113"/>
      <c r="F3464" s="114"/>
      <c r="G3464" s="151"/>
      <c r="H3464" s="67"/>
      <c r="I3464" s="67"/>
      <c r="J3464" s="67"/>
      <c r="K3464" s="67"/>
      <c r="L3464" s="67"/>
      <c r="M3464" s="67"/>
    </row>
    <row r="3465" spans="2:13" ht="15.75" thickBot="1">
      <c r="B3465" s="113"/>
      <c r="C3465" s="114"/>
      <c r="D3465" s="151"/>
      <c r="E3465" s="113"/>
      <c r="F3465" s="114"/>
      <c r="G3465" s="151"/>
      <c r="H3465" s="67"/>
      <c r="I3465" s="67"/>
      <c r="J3465" s="67"/>
      <c r="K3465" s="67"/>
      <c r="L3465" s="67"/>
      <c r="M3465" s="67"/>
    </row>
    <row r="3466" spans="2:13" ht="16.5" thickTop="1" thickBot="1">
      <c r="B3466" s="457" t="s">
        <v>1855</v>
      </c>
      <c r="C3466" s="458"/>
      <c r="D3466" s="459" t="s">
        <v>1660</v>
      </c>
      <c r="E3466" s="460"/>
      <c r="F3466" s="460"/>
      <c r="G3466" s="460"/>
      <c r="H3466" s="460"/>
      <c r="I3466" s="461"/>
      <c r="J3466" s="199"/>
      <c r="K3466" s="68"/>
      <c r="L3466" s="68"/>
      <c r="M3466" s="69"/>
    </row>
    <row r="3467" spans="2:13" ht="15.75" thickTop="1">
      <c r="B3467" s="75" t="s">
        <v>1669</v>
      </c>
      <c r="C3467" s="294">
        <v>13</v>
      </c>
      <c r="D3467" s="293" t="s">
        <v>1654</v>
      </c>
      <c r="E3467" s="294" t="s">
        <v>1655</v>
      </c>
      <c r="F3467" s="294" t="s">
        <v>1656</v>
      </c>
      <c r="G3467" s="294" t="s">
        <v>1658</v>
      </c>
      <c r="H3467" s="294" t="s">
        <v>1657</v>
      </c>
      <c r="I3467" s="295" t="s">
        <v>1659</v>
      </c>
      <c r="J3467" s="200"/>
      <c r="K3467" s="292"/>
      <c r="L3467" s="292"/>
      <c r="M3467" s="74"/>
    </row>
    <row r="3468" spans="2:13">
      <c r="B3468" s="75" t="s">
        <v>1762</v>
      </c>
      <c r="C3468" s="95" t="s">
        <v>1747</v>
      </c>
      <c r="D3468" s="96">
        <v>100</v>
      </c>
      <c r="E3468" s="97">
        <v>75</v>
      </c>
      <c r="F3468" s="97">
        <v>115</v>
      </c>
      <c r="G3468" s="97">
        <v>90</v>
      </c>
      <c r="H3468" s="97">
        <v>115</v>
      </c>
      <c r="I3468" s="98">
        <v>85</v>
      </c>
      <c r="J3468" s="200"/>
      <c r="K3468" s="292"/>
      <c r="L3468" s="292"/>
      <c r="M3468" s="74"/>
    </row>
    <row r="3469" spans="2:13">
      <c r="B3469" s="75" t="s">
        <v>1667</v>
      </c>
      <c r="C3469" s="95" t="s">
        <v>16</v>
      </c>
      <c r="D3469" s="462" t="s">
        <v>1671</v>
      </c>
      <c r="E3469" s="463"/>
      <c r="F3469" s="463"/>
      <c r="G3469" s="463"/>
      <c r="H3469" s="463"/>
      <c r="I3469" s="464"/>
      <c r="J3469" s="200"/>
      <c r="K3469" s="292"/>
      <c r="L3469" s="292"/>
      <c r="M3469" s="74"/>
    </row>
    <row r="3470" spans="2:13">
      <c r="B3470" s="75" t="s">
        <v>1668</v>
      </c>
      <c r="C3470" s="95" t="s">
        <v>1725</v>
      </c>
      <c r="D3470" s="465" t="s">
        <v>1663</v>
      </c>
      <c r="E3470" s="466"/>
      <c r="F3470" s="466"/>
      <c r="G3470" s="466" t="s">
        <v>1664</v>
      </c>
      <c r="H3470" s="466"/>
      <c r="I3470" s="467"/>
      <c r="J3470" s="200"/>
      <c r="K3470" s="292"/>
      <c r="L3470" s="292"/>
      <c r="M3470" s="74"/>
    </row>
    <row r="3471" spans="2:13">
      <c r="B3471" s="75" t="s">
        <v>1672</v>
      </c>
      <c r="C3471" s="95" t="s">
        <v>1543</v>
      </c>
      <c r="D3471" s="72" t="s">
        <v>1665</v>
      </c>
      <c r="E3471" s="292" t="s">
        <v>1353</v>
      </c>
      <c r="F3471" s="292"/>
      <c r="G3471" s="73" t="s">
        <v>1665</v>
      </c>
      <c r="H3471" s="292" t="s">
        <v>1725</v>
      </c>
      <c r="I3471" s="79"/>
      <c r="J3471" s="200"/>
      <c r="K3471" s="292"/>
      <c r="L3471" s="292"/>
      <c r="M3471" s="74"/>
    </row>
    <row r="3472" spans="2:13">
      <c r="B3472" s="75" t="s">
        <v>1661</v>
      </c>
      <c r="C3472" s="95">
        <v>409.77</v>
      </c>
      <c r="D3472" s="80" t="s">
        <v>1666</v>
      </c>
      <c r="E3472" s="99">
        <v>80</v>
      </c>
      <c r="F3472" s="77"/>
      <c r="G3472" s="81" t="s">
        <v>1666</v>
      </c>
      <c r="H3472" s="99" t="s">
        <v>1725</v>
      </c>
      <c r="I3472" s="78"/>
      <c r="J3472" s="200"/>
      <c r="K3472" s="292"/>
      <c r="L3472" s="292"/>
      <c r="M3472" s="74"/>
    </row>
    <row r="3473" spans="2:13">
      <c r="B3473" s="75" t="s">
        <v>1662</v>
      </c>
      <c r="C3473" s="149">
        <v>539.79999999999995</v>
      </c>
      <c r="D3473" s="462" t="s">
        <v>1670</v>
      </c>
      <c r="E3473" s="463"/>
      <c r="F3473" s="463"/>
      <c r="G3473" s="463"/>
      <c r="H3473" s="463"/>
      <c r="I3473" s="464"/>
      <c r="J3473" s="200"/>
      <c r="K3473" s="292"/>
      <c r="L3473" s="292"/>
      <c r="M3473" s="74"/>
    </row>
    <row r="3474" spans="2:13">
      <c r="B3474" s="75" t="s">
        <v>1730</v>
      </c>
      <c r="C3474" s="95">
        <v>398.26</v>
      </c>
      <c r="D3474" s="465" t="s">
        <v>1663</v>
      </c>
      <c r="E3474" s="466"/>
      <c r="F3474" s="466"/>
      <c r="G3474" s="466" t="s">
        <v>1664</v>
      </c>
      <c r="H3474" s="466"/>
      <c r="I3474" s="467"/>
      <c r="J3474" s="200"/>
      <c r="K3474" s="292"/>
      <c r="L3474" s="292"/>
      <c r="M3474" s="74"/>
    </row>
    <row r="3475" spans="2:13">
      <c r="B3475" s="75" t="s">
        <v>1715</v>
      </c>
      <c r="C3475" s="95">
        <v>1.54</v>
      </c>
      <c r="D3475" s="72" t="s">
        <v>1665</v>
      </c>
      <c r="E3475" s="292" t="s">
        <v>1273</v>
      </c>
      <c r="F3475" s="292"/>
      <c r="G3475" s="73" t="s">
        <v>1665</v>
      </c>
      <c r="H3475" s="292" t="s">
        <v>1725</v>
      </c>
      <c r="I3475" s="79"/>
      <c r="J3475" s="200"/>
      <c r="K3475" s="292"/>
      <c r="L3475" s="292"/>
      <c r="M3475" s="74"/>
    </row>
    <row r="3476" spans="2:13">
      <c r="B3476" s="75" t="s">
        <v>1716</v>
      </c>
      <c r="C3476" s="95">
        <v>1.31</v>
      </c>
      <c r="D3476" s="72" t="s">
        <v>1666</v>
      </c>
      <c r="E3476" s="99">
        <v>95</v>
      </c>
      <c r="F3476" s="77"/>
      <c r="G3476" s="81" t="s">
        <v>1666</v>
      </c>
      <c r="H3476" s="100" t="s">
        <v>1725</v>
      </c>
      <c r="I3476" s="79"/>
      <c r="J3476" s="200"/>
      <c r="K3476" s="292"/>
      <c r="L3476" s="292"/>
      <c r="M3476" s="74"/>
    </row>
    <row r="3477" spans="2:13">
      <c r="B3477" s="468" t="s">
        <v>1673</v>
      </c>
      <c r="C3477" s="463"/>
      <c r="D3477" s="464"/>
      <c r="E3477" s="462" t="s">
        <v>1674</v>
      </c>
      <c r="F3477" s="463"/>
      <c r="G3477" s="464"/>
      <c r="H3477" s="462" t="s">
        <v>1675</v>
      </c>
      <c r="I3477" s="463"/>
      <c r="J3477" s="464"/>
      <c r="K3477" s="462" t="s">
        <v>1703</v>
      </c>
      <c r="L3477" s="463"/>
      <c r="M3477" s="469"/>
    </row>
    <row r="3478" spans="2:13">
      <c r="B3478" s="82" t="s">
        <v>1676</v>
      </c>
      <c r="C3478" s="294" t="s">
        <v>1677</v>
      </c>
      <c r="D3478" s="295" t="s">
        <v>1678</v>
      </c>
      <c r="E3478" s="293" t="s">
        <v>1676</v>
      </c>
      <c r="F3478" s="294" t="s">
        <v>1677</v>
      </c>
      <c r="G3478" s="295" t="s">
        <v>1678</v>
      </c>
      <c r="H3478" s="293" t="s">
        <v>1696</v>
      </c>
      <c r="I3478" s="294" t="s">
        <v>1733</v>
      </c>
      <c r="J3478" s="295" t="s">
        <v>1734</v>
      </c>
      <c r="K3478" s="293" t="s">
        <v>1704</v>
      </c>
      <c r="L3478" s="294"/>
      <c r="M3478" s="86" t="s">
        <v>1705</v>
      </c>
    </row>
    <row r="3479" spans="2:13">
      <c r="B3479" s="70" t="s">
        <v>1680</v>
      </c>
      <c r="C3479" s="95" t="s">
        <v>1146</v>
      </c>
      <c r="D3479" s="101">
        <v>102</v>
      </c>
      <c r="E3479" s="291" t="s">
        <v>1680</v>
      </c>
      <c r="F3479" s="103" t="s">
        <v>946</v>
      </c>
      <c r="G3479" s="101">
        <v>68</v>
      </c>
      <c r="H3479" s="291" t="s">
        <v>1697</v>
      </c>
      <c r="I3479" s="95">
        <v>0</v>
      </c>
      <c r="J3479" s="101">
        <v>0</v>
      </c>
      <c r="K3479" s="291" t="s">
        <v>1706</v>
      </c>
      <c r="L3479" s="292"/>
      <c r="M3479" s="116">
        <v>0</v>
      </c>
    </row>
    <row r="3480" spans="2:13">
      <c r="B3480" s="70" t="s">
        <v>1681</v>
      </c>
      <c r="C3480" s="95" t="s">
        <v>1724</v>
      </c>
      <c r="D3480" s="101">
        <v>0</v>
      </c>
      <c r="E3480" s="291" t="s">
        <v>1681</v>
      </c>
      <c r="F3480" s="95" t="s">
        <v>1724</v>
      </c>
      <c r="G3480" s="101">
        <v>0</v>
      </c>
      <c r="H3480" s="291" t="s">
        <v>1698</v>
      </c>
      <c r="I3480" s="95">
        <v>90</v>
      </c>
      <c r="J3480" s="101">
        <v>10</v>
      </c>
      <c r="K3480" s="291" t="s">
        <v>1737</v>
      </c>
      <c r="L3480" s="292"/>
      <c r="M3480" s="116">
        <v>0</v>
      </c>
    </row>
    <row r="3481" spans="2:13">
      <c r="B3481" s="70" t="s">
        <v>1682</v>
      </c>
      <c r="C3481" s="95" t="s">
        <v>1725</v>
      </c>
      <c r="D3481" s="101" t="s">
        <v>1725</v>
      </c>
      <c r="E3481" s="291" t="s">
        <v>1682</v>
      </c>
      <c r="F3481" s="95" t="s">
        <v>1725</v>
      </c>
      <c r="G3481" s="101" t="s">
        <v>1725</v>
      </c>
      <c r="H3481" s="291" t="s">
        <v>1699</v>
      </c>
      <c r="I3481" s="95">
        <v>0</v>
      </c>
      <c r="J3481" s="101">
        <v>90</v>
      </c>
      <c r="K3481" s="76" t="s">
        <v>1708</v>
      </c>
      <c r="L3481" s="77"/>
      <c r="M3481" s="110">
        <v>0</v>
      </c>
    </row>
    <row r="3482" spans="2:13">
      <c r="B3482" s="70" t="s">
        <v>1683</v>
      </c>
      <c r="C3482" s="95" t="s">
        <v>1724</v>
      </c>
      <c r="D3482" s="101">
        <v>0</v>
      </c>
      <c r="E3482" s="291" t="s">
        <v>1683</v>
      </c>
      <c r="F3482" s="95" t="s">
        <v>1724</v>
      </c>
      <c r="G3482" s="101">
        <v>0</v>
      </c>
      <c r="H3482" s="291" t="s">
        <v>1700</v>
      </c>
      <c r="I3482" s="95">
        <v>0</v>
      </c>
      <c r="J3482" s="101">
        <v>10</v>
      </c>
      <c r="K3482" s="462" t="s">
        <v>1709</v>
      </c>
      <c r="L3482" s="463"/>
      <c r="M3482" s="469"/>
    </row>
    <row r="3483" spans="2:13">
      <c r="B3483" s="70" t="s">
        <v>1684</v>
      </c>
      <c r="C3483" s="95" t="s">
        <v>1724</v>
      </c>
      <c r="D3483" s="101">
        <v>0</v>
      </c>
      <c r="E3483" s="291" t="s">
        <v>1684</v>
      </c>
      <c r="F3483" s="95" t="s">
        <v>1724</v>
      </c>
      <c r="G3483" s="101">
        <v>0</v>
      </c>
      <c r="H3483" s="292" t="s">
        <v>1726</v>
      </c>
      <c r="I3483" s="95">
        <v>0</v>
      </c>
      <c r="J3483" s="101">
        <v>0</v>
      </c>
      <c r="K3483" s="470" t="s">
        <v>1710</v>
      </c>
      <c r="L3483" s="471"/>
      <c r="M3483" s="116">
        <v>0</v>
      </c>
    </row>
    <row r="3484" spans="2:13">
      <c r="B3484" s="70" t="s">
        <v>1685</v>
      </c>
      <c r="C3484" s="95" t="s">
        <v>665</v>
      </c>
      <c r="D3484" s="101">
        <v>90</v>
      </c>
      <c r="E3484" s="291" t="s">
        <v>1685</v>
      </c>
      <c r="F3484" s="95" t="s">
        <v>952</v>
      </c>
      <c r="G3484" s="101">
        <v>95</v>
      </c>
      <c r="H3484" s="291" t="s">
        <v>1701</v>
      </c>
      <c r="I3484" s="95">
        <v>0</v>
      </c>
      <c r="J3484" s="101">
        <v>0</v>
      </c>
      <c r="K3484" s="470" t="s">
        <v>1711</v>
      </c>
      <c r="L3484" s="471"/>
      <c r="M3484" s="116">
        <v>0</v>
      </c>
    </row>
    <row r="3485" spans="2:13">
      <c r="B3485" s="70" t="s">
        <v>1686</v>
      </c>
      <c r="C3485" s="103" t="s">
        <v>1157</v>
      </c>
      <c r="D3485" s="101">
        <v>40</v>
      </c>
      <c r="E3485" s="291" t="s">
        <v>1686</v>
      </c>
      <c r="F3485" s="95" t="s">
        <v>1724</v>
      </c>
      <c r="G3485" s="101">
        <v>0</v>
      </c>
      <c r="H3485" s="291" t="s">
        <v>1687</v>
      </c>
      <c r="I3485" s="95">
        <v>85</v>
      </c>
      <c r="J3485" s="101">
        <v>0</v>
      </c>
      <c r="K3485" s="470" t="s">
        <v>1712</v>
      </c>
      <c r="L3485" s="471"/>
      <c r="M3485" s="116">
        <v>0</v>
      </c>
    </row>
    <row r="3486" spans="2:13">
      <c r="B3486" s="70" t="s">
        <v>1687</v>
      </c>
      <c r="C3486" s="95" t="s">
        <v>1724</v>
      </c>
      <c r="D3486" s="101">
        <v>0</v>
      </c>
      <c r="E3486" s="291" t="s">
        <v>1687</v>
      </c>
      <c r="F3486" s="95" t="s">
        <v>1724</v>
      </c>
      <c r="G3486" s="101">
        <v>0</v>
      </c>
      <c r="H3486" s="291" t="s">
        <v>1702</v>
      </c>
      <c r="I3486" s="109">
        <v>0</v>
      </c>
      <c r="J3486" s="115">
        <v>0</v>
      </c>
      <c r="K3486" s="96"/>
      <c r="L3486" s="109"/>
      <c r="M3486" s="110"/>
    </row>
    <row r="3487" spans="2:13">
      <c r="B3487" s="70" t="s">
        <v>1688</v>
      </c>
      <c r="C3487" s="95" t="s">
        <v>776</v>
      </c>
      <c r="D3487" s="101">
        <v>40</v>
      </c>
      <c r="E3487" s="291" t="s">
        <v>1688</v>
      </c>
      <c r="F3487" s="95" t="s">
        <v>1724</v>
      </c>
      <c r="G3487" s="101">
        <v>0</v>
      </c>
      <c r="H3487" s="472" t="s">
        <v>1714</v>
      </c>
      <c r="I3487" s="473"/>
      <c r="J3487" s="90" t="s">
        <v>1713</v>
      </c>
      <c r="K3487" s="106">
        <v>20</v>
      </c>
      <c r="L3487" s="91" t="s">
        <v>1707</v>
      </c>
      <c r="M3487" s="107">
        <v>140</v>
      </c>
    </row>
    <row r="3488" spans="2:13">
      <c r="B3488" s="70" t="s">
        <v>1689</v>
      </c>
      <c r="C3488" s="95" t="s">
        <v>1724</v>
      </c>
      <c r="D3488" s="101">
        <v>0</v>
      </c>
      <c r="E3488" s="291" t="s">
        <v>1689</v>
      </c>
      <c r="F3488" s="95" t="s">
        <v>909</v>
      </c>
      <c r="G3488" s="101">
        <v>40</v>
      </c>
      <c r="H3488" s="292"/>
      <c r="I3488" s="292"/>
      <c r="J3488" s="292"/>
      <c r="K3488" s="292"/>
      <c r="L3488" s="292"/>
      <c r="M3488" s="74"/>
    </row>
    <row r="3489" spans="2:13">
      <c r="B3489" s="70" t="s">
        <v>1690</v>
      </c>
      <c r="C3489" s="95" t="s">
        <v>1724</v>
      </c>
      <c r="D3489" s="101">
        <v>0</v>
      </c>
      <c r="E3489" s="291" t="s">
        <v>1690</v>
      </c>
      <c r="F3489" s="105" t="s">
        <v>831</v>
      </c>
      <c r="G3489" s="101">
        <v>80</v>
      </c>
      <c r="H3489" s="292"/>
      <c r="I3489" s="292"/>
      <c r="J3489" s="292"/>
      <c r="K3489" s="292"/>
      <c r="L3489" s="292"/>
      <c r="M3489" s="74"/>
    </row>
    <row r="3490" spans="2:13">
      <c r="B3490" s="70" t="s">
        <v>1691</v>
      </c>
      <c r="C3490" s="95" t="s">
        <v>1724</v>
      </c>
      <c r="D3490" s="101">
        <v>0</v>
      </c>
      <c r="E3490" s="291" t="s">
        <v>1691</v>
      </c>
      <c r="F3490" s="105" t="s">
        <v>1197</v>
      </c>
      <c r="G3490" s="101">
        <v>75</v>
      </c>
      <c r="H3490" s="292"/>
      <c r="I3490" s="292"/>
      <c r="J3490" s="292"/>
      <c r="K3490" s="292"/>
      <c r="L3490" s="292"/>
      <c r="M3490" s="74"/>
    </row>
    <row r="3491" spans="2:13">
      <c r="B3491" s="70" t="s">
        <v>1692</v>
      </c>
      <c r="C3491" s="95" t="s">
        <v>1724</v>
      </c>
      <c r="D3491" s="101">
        <v>0</v>
      </c>
      <c r="E3491" s="291" t="s">
        <v>1692</v>
      </c>
      <c r="F3491" s="95" t="s">
        <v>1724</v>
      </c>
      <c r="G3491" s="101">
        <v>0</v>
      </c>
      <c r="H3491" s="292"/>
      <c r="I3491" s="292"/>
      <c r="J3491" s="292"/>
      <c r="K3491" s="292"/>
      <c r="L3491" s="292"/>
      <c r="M3491" s="74"/>
    </row>
    <row r="3492" spans="2:13">
      <c r="B3492" s="70" t="s">
        <v>1693</v>
      </c>
      <c r="C3492" s="95" t="s">
        <v>1724</v>
      </c>
      <c r="D3492" s="101">
        <v>0</v>
      </c>
      <c r="E3492" s="291" t="s">
        <v>1693</v>
      </c>
      <c r="F3492" s="105" t="s">
        <v>1187</v>
      </c>
      <c r="G3492" s="101">
        <v>80</v>
      </c>
      <c r="H3492" s="95"/>
      <c r="I3492" s="292" t="s">
        <v>1805</v>
      </c>
      <c r="J3492" s="94"/>
      <c r="K3492" s="292"/>
      <c r="L3492" s="94" t="s">
        <v>1720</v>
      </c>
      <c r="M3492" s="74"/>
    </row>
    <row r="3493" spans="2:13">
      <c r="B3493" s="70" t="s">
        <v>1694</v>
      </c>
      <c r="C3493" s="95" t="s">
        <v>1724</v>
      </c>
      <c r="D3493" s="101">
        <v>0</v>
      </c>
      <c r="E3493" s="291" t="s">
        <v>1694</v>
      </c>
      <c r="F3493" s="95" t="s">
        <v>1724</v>
      </c>
      <c r="G3493" s="101">
        <v>0</v>
      </c>
      <c r="H3493" s="292"/>
      <c r="I3493" s="292"/>
      <c r="J3493" s="292"/>
      <c r="K3493" s="292"/>
      <c r="L3493" s="292"/>
      <c r="M3493" s="74"/>
    </row>
    <row r="3494" spans="2:13">
      <c r="B3494" s="70" t="s">
        <v>1679</v>
      </c>
      <c r="C3494" s="95" t="s">
        <v>679</v>
      </c>
      <c r="D3494" s="101">
        <v>60</v>
      </c>
      <c r="E3494" s="291" t="s">
        <v>1679</v>
      </c>
      <c r="F3494" s="95" t="s">
        <v>1724</v>
      </c>
      <c r="G3494" s="101">
        <v>0</v>
      </c>
      <c r="H3494" s="292"/>
      <c r="I3494" s="292"/>
      <c r="J3494" s="292"/>
      <c r="K3494" s="292"/>
      <c r="L3494" s="292"/>
      <c r="M3494" s="74"/>
    </row>
    <row r="3495" spans="2:13">
      <c r="B3495" s="70" t="s">
        <v>1695</v>
      </c>
      <c r="C3495" s="95" t="s">
        <v>965</v>
      </c>
      <c r="D3495" s="101">
        <v>80</v>
      </c>
      <c r="E3495" s="291" t="s">
        <v>1695</v>
      </c>
      <c r="F3495" s="95" t="s">
        <v>1724</v>
      </c>
      <c r="G3495" s="101">
        <v>0</v>
      </c>
      <c r="H3495" s="292"/>
      <c r="I3495" s="292"/>
      <c r="J3495" s="292"/>
      <c r="K3495" s="292"/>
      <c r="L3495" s="292"/>
      <c r="M3495" s="74"/>
    </row>
    <row r="3496" spans="2:13" ht="15.75" thickBot="1">
      <c r="B3496" s="111" t="s">
        <v>1731</v>
      </c>
      <c r="C3496" s="102"/>
      <c r="D3496" s="117">
        <v>69</v>
      </c>
      <c r="E3496" s="112" t="s">
        <v>1732</v>
      </c>
      <c r="F3496" s="102"/>
      <c r="G3496" s="117">
        <v>73</v>
      </c>
      <c r="H3496" s="92"/>
      <c r="I3496" s="92"/>
      <c r="J3496" s="92"/>
      <c r="K3496" s="92"/>
      <c r="L3496" s="92"/>
      <c r="M3496" s="93"/>
    </row>
    <row r="3497" spans="2:13" ht="15.75" thickTop="1">
      <c r="B3497" s="113"/>
      <c r="C3497" s="114"/>
      <c r="D3497" s="151"/>
      <c r="E3497" s="113"/>
      <c r="F3497" s="114"/>
      <c r="G3497" s="151"/>
      <c r="H3497" s="67"/>
      <c r="I3497" s="67"/>
      <c r="J3497" s="67"/>
      <c r="K3497" s="67"/>
      <c r="L3497" s="67"/>
      <c r="M3497" s="67"/>
    </row>
    <row r="3498" spans="2:13">
      <c r="B3498" s="113"/>
      <c r="C3498" s="114"/>
      <c r="D3498" s="151"/>
      <c r="E3498" s="113"/>
      <c r="F3498" s="114"/>
      <c r="G3498" s="151"/>
      <c r="H3498" s="67"/>
      <c r="I3498" s="67"/>
      <c r="J3498" s="67"/>
      <c r="K3498" s="67"/>
      <c r="L3498" s="67"/>
      <c r="M3498" s="67"/>
    </row>
    <row r="3499" spans="2:13" ht="15.75" thickBot="1">
      <c r="B3499" s="113"/>
      <c r="C3499" s="114"/>
      <c r="D3499" s="151"/>
      <c r="E3499" s="113"/>
      <c r="F3499" s="114"/>
      <c r="G3499" s="151"/>
      <c r="H3499" s="67"/>
      <c r="I3499" s="67"/>
      <c r="J3499" s="67"/>
      <c r="K3499" s="67"/>
      <c r="L3499" s="67"/>
      <c r="M3499" s="67"/>
    </row>
    <row r="3500" spans="2:13" ht="16.5" thickTop="1" thickBot="1">
      <c r="B3500" s="457" t="s">
        <v>1856</v>
      </c>
      <c r="C3500" s="458"/>
      <c r="D3500" s="459" t="s">
        <v>1660</v>
      </c>
      <c r="E3500" s="460"/>
      <c r="F3500" s="460"/>
      <c r="G3500" s="460"/>
      <c r="H3500" s="460"/>
      <c r="I3500" s="461"/>
      <c r="J3500" s="199"/>
      <c r="K3500" s="68"/>
      <c r="L3500" s="68"/>
      <c r="M3500" s="69"/>
    </row>
    <row r="3501" spans="2:13" ht="15.75" thickTop="1">
      <c r="B3501" s="75" t="s">
        <v>1669</v>
      </c>
      <c r="C3501" s="294">
        <v>14</v>
      </c>
      <c r="D3501" s="293" t="s">
        <v>1654</v>
      </c>
      <c r="E3501" s="294" t="s">
        <v>1655</v>
      </c>
      <c r="F3501" s="294" t="s">
        <v>1656</v>
      </c>
      <c r="G3501" s="294" t="s">
        <v>1658</v>
      </c>
      <c r="H3501" s="294" t="s">
        <v>1657</v>
      </c>
      <c r="I3501" s="295" t="s">
        <v>1659</v>
      </c>
      <c r="J3501" s="200"/>
      <c r="K3501" s="292"/>
      <c r="L3501" s="292"/>
      <c r="M3501" s="74"/>
    </row>
    <row r="3502" spans="2:13">
      <c r="B3502" s="75" t="s">
        <v>1762</v>
      </c>
      <c r="C3502" s="95" t="s">
        <v>1747</v>
      </c>
      <c r="D3502" s="96">
        <v>100</v>
      </c>
      <c r="E3502" s="97">
        <v>110</v>
      </c>
      <c r="F3502" s="97">
        <v>90</v>
      </c>
      <c r="G3502" s="97">
        <v>85</v>
      </c>
      <c r="H3502" s="97">
        <v>90</v>
      </c>
      <c r="I3502" s="98">
        <v>60</v>
      </c>
      <c r="J3502" s="200"/>
      <c r="K3502" s="292"/>
      <c r="L3502" s="292"/>
      <c r="M3502" s="74"/>
    </row>
    <row r="3503" spans="2:13">
      <c r="B3503" s="75" t="s">
        <v>1667</v>
      </c>
      <c r="C3503" s="95" t="s">
        <v>16</v>
      </c>
      <c r="D3503" s="462" t="s">
        <v>1671</v>
      </c>
      <c r="E3503" s="463"/>
      <c r="F3503" s="463"/>
      <c r="G3503" s="463"/>
      <c r="H3503" s="463"/>
      <c r="I3503" s="464"/>
      <c r="J3503" s="200"/>
      <c r="K3503" s="292"/>
      <c r="L3503" s="292"/>
      <c r="M3503" s="74"/>
    </row>
    <row r="3504" spans="2:13">
      <c r="B3504" s="75" t="s">
        <v>1668</v>
      </c>
      <c r="C3504" s="95" t="s">
        <v>9</v>
      </c>
      <c r="D3504" s="465" t="s">
        <v>1663</v>
      </c>
      <c r="E3504" s="466"/>
      <c r="F3504" s="466"/>
      <c r="G3504" s="466" t="s">
        <v>1664</v>
      </c>
      <c r="H3504" s="466"/>
      <c r="I3504" s="467"/>
      <c r="J3504" s="200"/>
      <c r="K3504" s="292"/>
      <c r="L3504" s="292"/>
      <c r="M3504" s="74"/>
    </row>
    <row r="3505" spans="2:13">
      <c r="B3505" s="75" t="s">
        <v>1672</v>
      </c>
      <c r="C3505" s="95" t="s">
        <v>1626</v>
      </c>
      <c r="D3505" s="72" t="s">
        <v>1665</v>
      </c>
      <c r="E3505" s="292" t="s">
        <v>646</v>
      </c>
      <c r="F3505" s="292"/>
      <c r="G3505" s="73" t="s">
        <v>1665</v>
      </c>
      <c r="H3505" s="292" t="s">
        <v>813</v>
      </c>
      <c r="I3505" s="79"/>
      <c r="J3505" s="303"/>
      <c r="K3505" s="292"/>
      <c r="L3505" s="292"/>
      <c r="M3505" s="74"/>
    </row>
    <row r="3506" spans="2:13">
      <c r="B3506" s="75" t="s">
        <v>1661</v>
      </c>
      <c r="C3506" s="95">
        <v>578.41</v>
      </c>
      <c r="D3506" s="80" t="s">
        <v>1666</v>
      </c>
      <c r="E3506" s="99">
        <v>81</v>
      </c>
      <c r="F3506" s="77"/>
      <c r="G3506" s="81" t="s">
        <v>1666</v>
      </c>
      <c r="H3506" s="99">
        <v>100</v>
      </c>
      <c r="I3506" s="78"/>
      <c r="J3506" s="154"/>
      <c r="K3506" s="292"/>
      <c r="L3506" s="292"/>
      <c r="M3506" s="74"/>
    </row>
    <row r="3507" spans="2:13">
      <c r="B3507" s="75" t="s">
        <v>1662</v>
      </c>
      <c r="C3507" s="95">
        <v>443.52</v>
      </c>
      <c r="D3507" s="462" t="s">
        <v>1670</v>
      </c>
      <c r="E3507" s="463"/>
      <c r="F3507" s="463"/>
      <c r="G3507" s="463"/>
      <c r="H3507" s="463"/>
      <c r="I3507" s="464"/>
      <c r="J3507" s="154"/>
      <c r="K3507" s="292"/>
      <c r="L3507" s="292"/>
      <c r="M3507" s="74"/>
    </row>
    <row r="3508" spans="2:13">
      <c r="B3508" s="75" t="s">
        <v>1730</v>
      </c>
      <c r="C3508" s="95">
        <v>378.52</v>
      </c>
      <c r="D3508" s="465" t="s">
        <v>1663</v>
      </c>
      <c r="E3508" s="466"/>
      <c r="F3508" s="466"/>
      <c r="G3508" s="466" t="s">
        <v>1664</v>
      </c>
      <c r="H3508" s="466"/>
      <c r="I3508" s="467"/>
      <c r="J3508" s="154"/>
      <c r="K3508" s="292"/>
      <c r="L3508" s="292"/>
      <c r="M3508" s="74"/>
    </row>
    <row r="3509" spans="2:13">
      <c r="B3509" s="75" t="s">
        <v>1715</v>
      </c>
      <c r="C3509" s="95">
        <v>1.54</v>
      </c>
      <c r="D3509" s="72" t="s">
        <v>1665</v>
      </c>
      <c r="E3509" s="292" t="s">
        <v>1273</v>
      </c>
      <c r="F3509" s="292"/>
      <c r="G3509" s="73" t="s">
        <v>1665</v>
      </c>
      <c r="H3509" s="292" t="s">
        <v>812</v>
      </c>
      <c r="I3509" s="79"/>
      <c r="J3509" s="154"/>
      <c r="K3509" s="292"/>
      <c r="L3509" s="292"/>
      <c r="M3509" s="74"/>
    </row>
    <row r="3510" spans="2:13">
      <c r="B3510" s="75" t="s">
        <v>1716</v>
      </c>
      <c r="C3510" s="95">
        <v>0.92</v>
      </c>
      <c r="D3510" s="72" t="s">
        <v>1666</v>
      </c>
      <c r="E3510" s="99">
        <v>95</v>
      </c>
      <c r="F3510" s="77"/>
      <c r="G3510" s="81" t="s">
        <v>1666</v>
      </c>
      <c r="H3510" s="100">
        <v>90</v>
      </c>
      <c r="I3510" s="79"/>
      <c r="J3510" s="154"/>
      <c r="K3510" s="292"/>
      <c r="L3510" s="292"/>
      <c r="M3510" s="74"/>
    </row>
    <row r="3511" spans="2:13">
      <c r="B3511" s="468" t="s">
        <v>1673</v>
      </c>
      <c r="C3511" s="463"/>
      <c r="D3511" s="464"/>
      <c r="E3511" s="462" t="s">
        <v>1674</v>
      </c>
      <c r="F3511" s="463"/>
      <c r="G3511" s="464"/>
      <c r="H3511" s="462" t="s">
        <v>1675</v>
      </c>
      <c r="I3511" s="463"/>
      <c r="J3511" s="464"/>
      <c r="K3511" s="462" t="s">
        <v>1703</v>
      </c>
      <c r="L3511" s="463"/>
      <c r="M3511" s="469"/>
    </row>
    <row r="3512" spans="2:13">
      <c r="B3512" s="82" t="s">
        <v>1676</v>
      </c>
      <c r="C3512" s="294" t="s">
        <v>1677</v>
      </c>
      <c r="D3512" s="295" t="s">
        <v>1678</v>
      </c>
      <c r="E3512" s="293" t="s">
        <v>1676</v>
      </c>
      <c r="F3512" s="294" t="s">
        <v>1677</v>
      </c>
      <c r="G3512" s="295" t="s">
        <v>1678</v>
      </c>
      <c r="H3512" s="293" t="s">
        <v>1696</v>
      </c>
      <c r="I3512" s="294" t="s">
        <v>1733</v>
      </c>
      <c r="J3512" s="295" t="s">
        <v>1734</v>
      </c>
      <c r="K3512" s="293" t="s">
        <v>1704</v>
      </c>
      <c r="L3512" s="294"/>
      <c r="M3512" s="86" t="s">
        <v>1705</v>
      </c>
    </row>
    <row r="3513" spans="2:13">
      <c r="B3513" s="70" t="s">
        <v>1680</v>
      </c>
      <c r="C3513" s="95" t="s">
        <v>1146</v>
      </c>
      <c r="D3513" s="101">
        <v>102</v>
      </c>
      <c r="E3513" s="291" t="s">
        <v>1680</v>
      </c>
      <c r="F3513" s="103" t="s">
        <v>946</v>
      </c>
      <c r="G3513" s="101">
        <v>68</v>
      </c>
      <c r="H3513" s="291" t="s">
        <v>1697</v>
      </c>
      <c r="I3513" s="95">
        <v>0</v>
      </c>
      <c r="J3513" s="101">
        <v>0</v>
      </c>
      <c r="K3513" s="291" t="s">
        <v>1706</v>
      </c>
      <c r="L3513" s="292"/>
      <c r="M3513" s="116">
        <v>0</v>
      </c>
    </row>
    <row r="3514" spans="2:13">
      <c r="B3514" s="70" t="s">
        <v>1681</v>
      </c>
      <c r="C3514" s="95" t="s">
        <v>1724</v>
      </c>
      <c r="D3514" s="101">
        <v>0</v>
      </c>
      <c r="E3514" s="291" t="s">
        <v>1681</v>
      </c>
      <c r="F3514" s="95" t="s">
        <v>1724</v>
      </c>
      <c r="G3514" s="101">
        <v>0</v>
      </c>
      <c r="H3514" s="291" t="s">
        <v>1698</v>
      </c>
      <c r="I3514" s="95">
        <v>90</v>
      </c>
      <c r="J3514" s="101">
        <v>-75</v>
      </c>
      <c r="K3514" s="291" t="s">
        <v>1737</v>
      </c>
      <c r="L3514" s="292"/>
      <c r="M3514" s="116">
        <v>0</v>
      </c>
    </row>
    <row r="3515" spans="2:13">
      <c r="B3515" s="70" t="s">
        <v>1682</v>
      </c>
      <c r="C3515" s="95" t="s">
        <v>1725</v>
      </c>
      <c r="D3515" s="101" t="s">
        <v>1725</v>
      </c>
      <c r="E3515" s="291" t="s">
        <v>1682</v>
      </c>
      <c r="F3515" s="95" t="s">
        <v>1725</v>
      </c>
      <c r="G3515" s="101" t="s">
        <v>1725</v>
      </c>
      <c r="H3515" s="291" t="s">
        <v>1699</v>
      </c>
      <c r="I3515" s="95">
        <v>0</v>
      </c>
      <c r="J3515" s="101">
        <v>0</v>
      </c>
      <c r="K3515" s="76" t="s">
        <v>1708</v>
      </c>
      <c r="L3515" s="77"/>
      <c r="M3515" s="110">
        <v>30</v>
      </c>
    </row>
    <row r="3516" spans="2:13">
      <c r="B3516" s="70" t="s">
        <v>1683</v>
      </c>
      <c r="C3516" s="95" t="s">
        <v>1724</v>
      </c>
      <c r="D3516" s="101">
        <v>0</v>
      </c>
      <c r="E3516" s="291" t="s">
        <v>1683</v>
      </c>
      <c r="F3516" s="95" t="s">
        <v>1724</v>
      </c>
      <c r="G3516" s="101">
        <v>0</v>
      </c>
      <c r="H3516" s="291" t="s">
        <v>1700</v>
      </c>
      <c r="I3516" s="95">
        <v>0</v>
      </c>
      <c r="J3516" s="101">
        <v>10</v>
      </c>
      <c r="K3516" s="462" t="s">
        <v>1709</v>
      </c>
      <c r="L3516" s="463"/>
      <c r="M3516" s="469"/>
    </row>
    <row r="3517" spans="2:13">
      <c r="B3517" s="70" t="s">
        <v>1684</v>
      </c>
      <c r="C3517" s="95" t="s">
        <v>1724</v>
      </c>
      <c r="D3517" s="101">
        <v>0</v>
      </c>
      <c r="E3517" s="291" t="s">
        <v>1684</v>
      </c>
      <c r="F3517" s="95" t="s">
        <v>1724</v>
      </c>
      <c r="G3517" s="101">
        <v>0</v>
      </c>
      <c r="H3517" s="292" t="s">
        <v>1726</v>
      </c>
      <c r="I3517" s="95">
        <v>50</v>
      </c>
      <c r="J3517" s="101">
        <v>0</v>
      </c>
      <c r="K3517" s="470" t="s">
        <v>1710</v>
      </c>
      <c r="L3517" s="471"/>
      <c r="M3517" s="116">
        <v>0</v>
      </c>
    </row>
    <row r="3518" spans="2:13">
      <c r="B3518" s="70" t="s">
        <v>1685</v>
      </c>
      <c r="C3518" s="95" t="s">
        <v>665</v>
      </c>
      <c r="D3518" s="101">
        <v>90</v>
      </c>
      <c r="E3518" s="291" t="s">
        <v>1685</v>
      </c>
      <c r="F3518" s="95" t="s">
        <v>952</v>
      </c>
      <c r="G3518" s="101">
        <v>95</v>
      </c>
      <c r="H3518" s="291" t="s">
        <v>1701</v>
      </c>
      <c r="I3518" s="95">
        <v>0</v>
      </c>
      <c r="J3518" s="101">
        <v>0</v>
      </c>
      <c r="K3518" s="470" t="s">
        <v>1711</v>
      </c>
      <c r="L3518" s="471"/>
      <c r="M3518" s="116">
        <v>0</v>
      </c>
    </row>
    <row r="3519" spans="2:13">
      <c r="B3519" s="70" t="s">
        <v>1686</v>
      </c>
      <c r="C3519" s="105" t="s">
        <v>871</v>
      </c>
      <c r="D3519" s="101">
        <v>150</v>
      </c>
      <c r="E3519" s="291" t="s">
        <v>1686</v>
      </c>
      <c r="F3519" s="103" t="s">
        <v>868</v>
      </c>
      <c r="G3519" s="101">
        <v>84</v>
      </c>
      <c r="H3519" s="291" t="s">
        <v>1687</v>
      </c>
      <c r="I3519" s="95">
        <v>85</v>
      </c>
      <c r="J3519" s="101">
        <v>30</v>
      </c>
      <c r="K3519" s="470" t="s">
        <v>1712</v>
      </c>
      <c r="L3519" s="471"/>
      <c r="M3519" s="116">
        <v>100</v>
      </c>
    </row>
    <row r="3520" spans="2:13">
      <c r="B3520" s="70" t="s">
        <v>1687</v>
      </c>
      <c r="C3520" s="95" t="s">
        <v>1724</v>
      </c>
      <c r="D3520" s="101">
        <v>0</v>
      </c>
      <c r="E3520" s="291" t="s">
        <v>1687</v>
      </c>
      <c r="F3520" s="95" t="s">
        <v>1217</v>
      </c>
      <c r="G3520" s="101">
        <v>65</v>
      </c>
      <c r="H3520" s="291" t="s">
        <v>1702</v>
      </c>
      <c r="I3520" s="109">
        <v>50</v>
      </c>
      <c r="J3520" s="115">
        <v>0</v>
      </c>
      <c r="K3520" s="96"/>
      <c r="L3520" s="109"/>
      <c r="M3520" s="110"/>
    </row>
    <row r="3521" spans="2:13">
      <c r="B3521" s="70" t="s">
        <v>1688</v>
      </c>
      <c r="C3521" s="95" t="s">
        <v>1725</v>
      </c>
      <c r="D3521" s="101" t="s">
        <v>1725</v>
      </c>
      <c r="E3521" s="291" t="s">
        <v>1688</v>
      </c>
      <c r="F3521" s="95" t="s">
        <v>1725</v>
      </c>
      <c r="G3521" s="101" t="s">
        <v>1725</v>
      </c>
      <c r="H3521" s="472" t="s">
        <v>1714</v>
      </c>
      <c r="I3521" s="473"/>
      <c r="J3521" s="90" t="s">
        <v>1713</v>
      </c>
      <c r="K3521" s="106">
        <v>40</v>
      </c>
      <c r="L3521" s="91" t="s">
        <v>1707</v>
      </c>
      <c r="M3521" s="107">
        <v>45</v>
      </c>
    </row>
    <row r="3522" spans="2:13">
      <c r="B3522" s="70" t="s">
        <v>1689</v>
      </c>
      <c r="C3522" s="95" t="s">
        <v>1724</v>
      </c>
      <c r="D3522" s="101">
        <v>0</v>
      </c>
      <c r="E3522" s="291" t="s">
        <v>1689</v>
      </c>
      <c r="F3522" s="95" t="s">
        <v>1724</v>
      </c>
      <c r="G3522" s="101">
        <v>0</v>
      </c>
      <c r="H3522" s="292"/>
      <c r="I3522" s="292"/>
      <c r="J3522" s="292"/>
      <c r="K3522" s="292"/>
      <c r="L3522" s="292"/>
      <c r="M3522" s="74"/>
    </row>
    <row r="3523" spans="2:13">
      <c r="B3523" s="70" t="s">
        <v>1690</v>
      </c>
      <c r="C3523" s="95" t="s">
        <v>1724</v>
      </c>
      <c r="D3523" s="101">
        <v>0</v>
      </c>
      <c r="E3523" s="291" t="s">
        <v>1690</v>
      </c>
      <c r="F3523" s="103" t="s">
        <v>1039</v>
      </c>
      <c r="G3523" s="101">
        <v>50</v>
      </c>
      <c r="H3523" s="292"/>
      <c r="I3523" s="292"/>
      <c r="J3523" s="292"/>
      <c r="K3523" s="292"/>
      <c r="L3523" s="292"/>
      <c r="M3523" s="74"/>
    </row>
    <row r="3524" spans="2:13">
      <c r="B3524" s="70" t="s">
        <v>1691</v>
      </c>
      <c r="C3524" s="95" t="s">
        <v>1724</v>
      </c>
      <c r="D3524" s="101">
        <v>0</v>
      </c>
      <c r="E3524" s="291" t="s">
        <v>1691</v>
      </c>
      <c r="F3524" s="95" t="s">
        <v>1724</v>
      </c>
      <c r="G3524" s="101">
        <v>0</v>
      </c>
      <c r="H3524" s="292"/>
      <c r="I3524" s="292"/>
      <c r="J3524" s="292"/>
      <c r="K3524" s="292"/>
      <c r="L3524" s="292"/>
      <c r="M3524" s="74"/>
    </row>
    <row r="3525" spans="2:13">
      <c r="B3525" s="70" t="s">
        <v>1692</v>
      </c>
      <c r="C3525" s="103" t="s">
        <v>1254</v>
      </c>
      <c r="D3525" s="101">
        <v>80</v>
      </c>
      <c r="E3525" s="291" t="s">
        <v>1692</v>
      </c>
      <c r="F3525" s="118" t="s">
        <v>1857</v>
      </c>
      <c r="G3525" s="101">
        <v>60</v>
      </c>
      <c r="H3525" s="292"/>
      <c r="I3525" s="292"/>
      <c r="J3525" s="292"/>
      <c r="K3525" s="292"/>
      <c r="L3525" s="292"/>
      <c r="M3525" s="74"/>
    </row>
    <row r="3526" spans="2:13">
      <c r="B3526" s="70" t="s">
        <v>1693</v>
      </c>
      <c r="C3526" s="95" t="s">
        <v>1724</v>
      </c>
      <c r="D3526" s="101">
        <v>0</v>
      </c>
      <c r="E3526" s="291" t="s">
        <v>1693</v>
      </c>
      <c r="F3526" s="95" t="s">
        <v>1724</v>
      </c>
      <c r="G3526" s="101">
        <v>0</v>
      </c>
      <c r="H3526" s="95" t="s">
        <v>1718</v>
      </c>
      <c r="I3526" s="292"/>
      <c r="J3526" s="94" t="s">
        <v>1719</v>
      </c>
      <c r="K3526" s="292"/>
      <c r="L3526" s="94" t="s">
        <v>1720</v>
      </c>
      <c r="M3526" s="74"/>
    </row>
    <row r="3527" spans="2:13">
      <c r="B3527" s="70" t="s">
        <v>1694</v>
      </c>
      <c r="C3527" s="95" t="s">
        <v>1076</v>
      </c>
      <c r="D3527" s="101">
        <v>120</v>
      </c>
      <c r="E3527" s="291" t="s">
        <v>1694</v>
      </c>
      <c r="F3527" s="95" t="s">
        <v>1724</v>
      </c>
      <c r="G3527" s="101">
        <v>0</v>
      </c>
      <c r="H3527" s="292"/>
      <c r="I3527" s="292"/>
      <c r="J3527" s="292"/>
      <c r="K3527" s="292"/>
      <c r="L3527" s="292"/>
      <c r="M3527" s="74"/>
    </row>
    <row r="3528" spans="2:13">
      <c r="B3528" s="70" t="s">
        <v>1679</v>
      </c>
      <c r="C3528" s="95" t="s">
        <v>865</v>
      </c>
      <c r="D3528" s="101">
        <v>66</v>
      </c>
      <c r="E3528" s="291" t="s">
        <v>1679</v>
      </c>
      <c r="F3528" s="95" t="s">
        <v>1724</v>
      </c>
      <c r="G3528" s="101">
        <v>0</v>
      </c>
      <c r="H3528" s="292"/>
      <c r="I3528" s="292"/>
      <c r="J3528" s="292"/>
      <c r="K3528" s="292"/>
      <c r="L3528" s="292"/>
      <c r="M3528" s="74"/>
    </row>
    <row r="3529" spans="2:13">
      <c r="B3529" s="70" t="s">
        <v>1695</v>
      </c>
      <c r="C3529" s="95" t="s">
        <v>966</v>
      </c>
      <c r="D3529" s="101">
        <v>75</v>
      </c>
      <c r="E3529" s="291" t="s">
        <v>1695</v>
      </c>
      <c r="F3529" s="95" t="s">
        <v>1724</v>
      </c>
      <c r="G3529" s="101">
        <v>0</v>
      </c>
      <c r="H3529" s="292"/>
      <c r="I3529" s="292"/>
      <c r="J3529" s="292"/>
      <c r="K3529" s="292"/>
      <c r="L3529" s="292"/>
      <c r="M3529" s="74"/>
    </row>
    <row r="3530" spans="2:13" ht="15.75" thickBot="1">
      <c r="B3530" s="111" t="s">
        <v>1731</v>
      </c>
      <c r="C3530" s="102"/>
      <c r="D3530" s="117">
        <v>98</v>
      </c>
      <c r="E3530" s="112" t="s">
        <v>1732</v>
      </c>
      <c r="F3530" s="102"/>
      <c r="G3530" s="117">
        <v>70</v>
      </c>
      <c r="H3530" s="92"/>
      <c r="I3530" s="92"/>
      <c r="J3530" s="92"/>
      <c r="K3530" s="92"/>
      <c r="L3530" s="92"/>
      <c r="M3530" s="93"/>
    </row>
    <row r="3531" spans="2:13" ht="16.5" thickTop="1" thickBot="1">
      <c r="B3531" s="113"/>
      <c r="C3531" s="114"/>
      <c r="D3531" s="151"/>
      <c r="E3531" s="113"/>
      <c r="F3531" s="114"/>
      <c r="G3531" s="151"/>
      <c r="H3531" s="67"/>
      <c r="I3531" s="67"/>
      <c r="J3531" s="67"/>
      <c r="K3531" s="67"/>
      <c r="L3531" s="67"/>
      <c r="M3531" s="67"/>
    </row>
    <row r="3532" spans="2:13" ht="16.5" thickTop="1" thickBot="1">
      <c r="B3532" s="457" t="s">
        <v>1926</v>
      </c>
      <c r="C3532" s="458"/>
      <c r="D3532" s="459" t="s">
        <v>1660</v>
      </c>
      <c r="E3532" s="460"/>
      <c r="F3532" s="460"/>
      <c r="G3532" s="460"/>
      <c r="H3532" s="460"/>
      <c r="I3532" s="461"/>
      <c r="J3532" s="140"/>
      <c r="K3532" s="68"/>
      <c r="L3532" s="68"/>
      <c r="M3532" s="69"/>
    </row>
    <row r="3533" spans="2:13" ht="15.75" thickTop="1">
      <c r="B3533" s="75" t="s">
        <v>1669</v>
      </c>
      <c r="C3533" s="432">
        <v>16</v>
      </c>
      <c r="D3533" s="431" t="s">
        <v>1654</v>
      </c>
      <c r="E3533" s="432" t="s">
        <v>1655</v>
      </c>
      <c r="F3533" s="432" t="s">
        <v>1656</v>
      </c>
      <c r="G3533" s="432" t="s">
        <v>1658</v>
      </c>
      <c r="H3533" s="432" t="s">
        <v>1657</v>
      </c>
      <c r="I3533" s="433" t="s">
        <v>1659</v>
      </c>
      <c r="J3533" s="141"/>
      <c r="K3533" s="430"/>
      <c r="L3533" s="430"/>
      <c r="M3533" s="74"/>
    </row>
    <row r="3534" spans="2:13">
      <c r="B3534" s="75" t="s">
        <v>1762</v>
      </c>
      <c r="C3534" s="95" t="s">
        <v>1767</v>
      </c>
      <c r="D3534" s="96">
        <v>60</v>
      </c>
      <c r="E3534" s="97">
        <v>85</v>
      </c>
      <c r="F3534" s="97">
        <v>60</v>
      </c>
      <c r="G3534" s="97">
        <v>50</v>
      </c>
      <c r="H3534" s="97">
        <v>50</v>
      </c>
      <c r="I3534" s="98">
        <v>125</v>
      </c>
      <c r="J3534" s="141"/>
      <c r="K3534" s="430"/>
      <c r="L3534" s="430"/>
      <c r="M3534" s="74"/>
    </row>
    <row r="3535" spans="2:13">
      <c r="B3535" s="75" t="s">
        <v>1667</v>
      </c>
      <c r="C3535" s="95" t="s">
        <v>11</v>
      </c>
      <c r="D3535" s="462" t="s">
        <v>1671</v>
      </c>
      <c r="E3535" s="463"/>
      <c r="F3535" s="463"/>
      <c r="G3535" s="463"/>
      <c r="H3535" s="463"/>
      <c r="I3535" s="464"/>
      <c r="J3535" s="141"/>
      <c r="K3535" s="430"/>
      <c r="L3535" s="430"/>
      <c r="M3535" s="74"/>
    </row>
    <row r="3536" spans="2:13">
      <c r="B3536" s="75" t="s">
        <v>1668</v>
      </c>
      <c r="C3536" s="95" t="s">
        <v>6</v>
      </c>
      <c r="D3536" s="465" t="s">
        <v>1663</v>
      </c>
      <c r="E3536" s="466"/>
      <c r="F3536" s="466"/>
      <c r="G3536" s="466" t="s">
        <v>1664</v>
      </c>
      <c r="H3536" s="466"/>
      <c r="I3536" s="467"/>
      <c r="J3536" s="141"/>
      <c r="K3536" s="430"/>
      <c r="L3536" s="430"/>
      <c r="M3536" s="74"/>
    </row>
    <row r="3537" spans="2:13">
      <c r="B3537" s="75" t="s">
        <v>1672</v>
      </c>
      <c r="C3537" s="95" t="s">
        <v>1465</v>
      </c>
      <c r="D3537" s="72" t="s">
        <v>1665</v>
      </c>
      <c r="E3537" s="430" t="s">
        <v>1146</v>
      </c>
      <c r="F3537" s="430"/>
      <c r="G3537" s="73" t="s">
        <v>1665</v>
      </c>
      <c r="H3537" s="430" t="s">
        <v>697</v>
      </c>
      <c r="I3537" s="79"/>
      <c r="J3537" s="310"/>
      <c r="K3537" s="430"/>
      <c r="L3537" s="430"/>
      <c r="M3537" s="74"/>
    </row>
    <row r="3538" spans="2:13">
      <c r="B3538" s="75" t="s">
        <v>1661</v>
      </c>
      <c r="C3538" s="119">
        <v>1105.8499999999999</v>
      </c>
      <c r="D3538" s="80" t="s">
        <v>1666</v>
      </c>
      <c r="E3538" s="99">
        <v>102</v>
      </c>
      <c r="F3538" s="77"/>
      <c r="G3538" s="81" t="s">
        <v>1666</v>
      </c>
      <c r="H3538" s="99">
        <v>120</v>
      </c>
      <c r="I3538" s="78"/>
      <c r="J3538" s="161"/>
      <c r="K3538" s="430"/>
      <c r="L3538" s="430"/>
      <c r="M3538" s="74"/>
    </row>
    <row r="3539" spans="2:13">
      <c r="B3539" s="75" t="s">
        <v>1662</v>
      </c>
      <c r="C3539" s="149">
        <v>151.80000000000001</v>
      </c>
      <c r="D3539" s="462" t="s">
        <v>1670</v>
      </c>
      <c r="E3539" s="463"/>
      <c r="F3539" s="463"/>
      <c r="G3539" s="463"/>
      <c r="H3539" s="463"/>
      <c r="I3539" s="464"/>
      <c r="J3539" s="161"/>
      <c r="K3539" s="430"/>
      <c r="L3539" s="430"/>
      <c r="M3539" s="74"/>
    </row>
    <row r="3540" spans="2:13">
      <c r="B3540" s="75" t="s">
        <v>1730</v>
      </c>
      <c r="C3540" s="95">
        <v>383.39</v>
      </c>
      <c r="D3540" s="465" t="s">
        <v>1663</v>
      </c>
      <c r="E3540" s="466"/>
      <c r="F3540" s="466"/>
      <c r="G3540" s="466" t="s">
        <v>1664</v>
      </c>
      <c r="H3540" s="466"/>
      <c r="I3540" s="467"/>
      <c r="J3540" s="161"/>
      <c r="K3540" s="430"/>
      <c r="L3540" s="430"/>
      <c r="M3540" s="74"/>
    </row>
    <row r="3541" spans="2:13">
      <c r="B3541" s="75" t="s">
        <v>1715</v>
      </c>
      <c r="C3541" s="95">
        <v>0.92</v>
      </c>
      <c r="D3541" s="72" t="s">
        <v>1665</v>
      </c>
      <c r="E3541" s="430" t="s">
        <v>946</v>
      </c>
      <c r="F3541" s="430"/>
      <c r="G3541" s="73" t="s">
        <v>1665</v>
      </c>
      <c r="H3541" s="430" t="s">
        <v>636</v>
      </c>
      <c r="I3541" s="79"/>
      <c r="J3541" s="161"/>
      <c r="K3541" s="430"/>
      <c r="L3541" s="430"/>
      <c r="M3541" s="74"/>
    </row>
    <row r="3542" spans="2:13">
      <c r="B3542" s="75" t="s">
        <v>1716</v>
      </c>
      <c r="C3542" s="95">
        <v>1.92</v>
      </c>
      <c r="D3542" s="72" t="s">
        <v>1666</v>
      </c>
      <c r="E3542" s="99">
        <v>68</v>
      </c>
      <c r="F3542" s="77"/>
      <c r="G3542" s="81" t="s">
        <v>1666</v>
      </c>
      <c r="H3542" s="100">
        <v>71</v>
      </c>
      <c r="I3542" s="79"/>
      <c r="J3542" s="161"/>
      <c r="K3542" s="430"/>
      <c r="L3542" s="430"/>
      <c r="M3542" s="74"/>
    </row>
    <row r="3543" spans="2:13">
      <c r="B3543" s="468" t="s">
        <v>1673</v>
      </c>
      <c r="C3543" s="463"/>
      <c r="D3543" s="464"/>
      <c r="E3543" s="462" t="s">
        <v>1674</v>
      </c>
      <c r="F3543" s="463"/>
      <c r="G3543" s="464"/>
      <c r="H3543" s="462" t="s">
        <v>1675</v>
      </c>
      <c r="I3543" s="463"/>
      <c r="J3543" s="464"/>
      <c r="K3543" s="462" t="s">
        <v>1703</v>
      </c>
      <c r="L3543" s="463"/>
      <c r="M3543" s="469"/>
    </row>
    <row r="3544" spans="2:13">
      <c r="B3544" s="82" t="s">
        <v>1676</v>
      </c>
      <c r="C3544" s="432" t="s">
        <v>1677</v>
      </c>
      <c r="D3544" s="433" t="s">
        <v>1678</v>
      </c>
      <c r="E3544" s="431" t="s">
        <v>1676</v>
      </c>
      <c r="F3544" s="432" t="s">
        <v>1677</v>
      </c>
      <c r="G3544" s="433" t="s">
        <v>1678</v>
      </c>
      <c r="H3544" s="431" t="s">
        <v>1696</v>
      </c>
      <c r="I3544" s="432" t="s">
        <v>1733</v>
      </c>
      <c r="J3544" s="433" t="s">
        <v>1734</v>
      </c>
      <c r="K3544" s="431" t="s">
        <v>1704</v>
      </c>
      <c r="L3544" s="432"/>
      <c r="M3544" s="86" t="s">
        <v>1705</v>
      </c>
    </row>
    <row r="3545" spans="2:13">
      <c r="B3545" s="70" t="s">
        <v>1680</v>
      </c>
      <c r="C3545" s="95" t="s">
        <v>1725</v>
      </c>
      <c r="D3545" s="101" t="s">
        <v>1725</v>
      </c>
      <c r="E3545" s="429" t="s">
        <v>1680</v>
      </c>
      <c r="F3545" s="95" t="s">
        <v>1725</v>
      </c>
      <c r="G3545" s="101" t="s">
        <v>1725</v>
      </c>
      <c r="H3545" s="429" t="s">
        <v>1697</v>
      </c>
      <c r="I3545" s="95">
        <v>0</v>
      </c>
      <c r="J3545" s="101">
        <v>10</v>
      </c>
      <c r="K3545" s="429" t="s">
        <v>1706</v>
      </c>
      <c r="L3545" s="430"/>
      <c r="M3545" s="116">
        <v>0</v>
      </c>
    </row>
    <row r="3546" spans="2:13">
      <c r="B3546" s="70" t="s">
        <v>1681</v>
      </c>
      <c r="C3546" s="95" t="s">
        <v>1724</v>
      </c>
      <c r="D3546" s="101">
        <v>0</v>
      </c>
      <c r="E3546" s="429" t="s">
        <v>1681</v>
      </c>
      <c r="F3546" s="103" t="s">
        <v>932</v>
      </c>
      <c r="G3546" s="101">
        <v>90</v>
      </c>
      <c r="H3546" s="429" t="s">
        <v>1698</v>
      </c>
      <c r="I3546" s="95">
        <v>90</v>
      </c>
      <c r="J3546" s="101">
        <v>0</v>
      </c>
      <c r="K3546" s="429" t="s">
        <v>1737</v>
      </c>
      <c r="L3546" s="430"/>
      <c r="M3546" s="116">
        <v>50</v>
      </c>
    </row>
    <row r="3547" spans="2:13">
      <c r="B3547" s="70" t="s">
        <v>1682</v>
      </c>
      <c r="C3547" s="95" t="s">
        <v>1724</v>
      </c>
      <c r="D3547" s="101">
        <v>0</v>
      </c>
      <c r="E3547" s="429" t="s">
        <v>1682</v>
      </c>
      <c r="F3547" s="95" t="s">
        <v>1724</v>
      </c>
      <c r="G3547" s="101">
        <v>0</v>
      </c>
      <c r="H3547" s="429" t="s">
        <v>1699</v>
      </c>
      <c r="I3547" s="95">
        <v>0</v>
      </c>
      <c r="J3547" s="101">
        <v>50</v>
      </c>
      <c r="K3547" s="76" t="s">
        <v>1708</v>
      </c>
      <c r="L3547" s="77"/>
      <c r="M3547" s="110">
        <v>30</v>
      </c>
    </row>
    <row r="3548" spans="2:13">
      <c r="B3548" s="70" t="s">
        <v>1683</v>
      </c>
      <c r="C3548" s="95" t="s">
        <v>1724</v>
      </c>
      <c r="D3548" s="101">
        <v>0</v>
      </c>
      <c r="E3548" s="429" t="s">
        <v>1683</v>
      </c>
      <c r="F3548" s="95" t="s">
        <v>1724</v>
      </c>
      <c r="G3548" s="101">
        <v>0</v>
      </c>
      <c r="H3548" s="429" t="s">
        <v>1700</v>
      </c>
      <c r="I3548" s="95">
        <v>0</v>
      </c>
      <c r="J3548" s="101">
        <v>0</v>
      </c>
      <c r="K3548" s="462" t="s">
        <v>1709</v>
      </c>
      <c r="L3548" s="463"/>
      <c r="M3548" s="469"/>
    </row>
    <row r="3549" spans="2:13">
      <c r="B3549" s="70" t="s">
        <v>1684</v>
      </c>
      <c r="C3549" s="95" t="s">
        <v>1724</v>
      </c>
      <c r="D3549" s="101">
        <v>0</v>
      </c>
      <c r="E3549" s="429" t="s">
        <v>1684</v>
      </c>
      <c r="F3549" s="95" t="s">
        <v>1724</v>
      </c>
      <c r="G3549" s="101">
        <v>0</v>
      </c>
      <c r="H3549" s="430" t="s">
        <v>1726</v>
      </c>
      <c r="I3549" s="95">
        <v>50</v>
      </c>
      <c r="J3549" s="101">
        <v>0</v>
      </c>
      <c r="K3549" s="470" t="s">
        <v>1710</v>
      </c>
      <c r="L3549" s="471"/>
      <c r="M3549" s="116">
        <v>0</v>
      </c>
    </row>
    <row r="3550" spans="2:13">
      <c r="B3550" s="70" t="s">
        <v>1685</v>
      </c>
      <c r="C3550" s="95" t="s">
        <v>1724</v>
      </c>
      <c r="D3550" s="101">
        <v>0</v>
      </c>
      <c r="E3550" s="429" t="s">
        <v>1685</v>
      </c>
      <c r="F3550" s="95" t="s">
        <v>1724</v>
      </c>
      <c r="G3550" s="101">
        <v>0</v>
      </c>
      <c r="H3550" s="429" t="s">
        <v>1701</v>
      </c>
      <c r="I3550" s="95">
        <v>0</v>
      </c>
      <c r="J3550" s="101">
        <v>0</v>
      </c>
      <c r="K3550" s="470" t="s">
        <v>1711</v>
      </c>
      <c r="L3550" s="471"/>
      <c r="M3550" s="116">
        <v>0</v>
      </c>
    </row>
    <row r="3551" spans="2:13">
      <c r="B3551" s="70" t="s">
        <v>1686</v>
      </c>
      <c r="C3551" s="95" t="s">
        <v>1724</v>
      </c>
      <c r="D3551" s="101">
        <v>0</v>
      </c>
      <c r="E3551" s="429" t="s">
        <v>1686</v>
      </c>
      <c r="F3551" s="95" t="s">
        <v>1724</v>
      </c>
      <c r="G3551" s="101">
        <v>0</v>
      </c>
      <c r="H3551" s="429" t="s">
        <v>1687</v>
      </c>
      <c r="I3551" s="95">
        <v>85</v>
      </c>
      <c r="J3551" s="101">
        <v>0</v>
      </c>
      <c r="K3551" s="470" t="s">
        <v>1712</v>
      </c>
      <c r="L3551" s="471"/>
      <c r="M3551" s="116">
        <v>0</v>
      </c>
    </row>
    <row r="3552" spans="2:13">
      <c r="B3552" s="70" t="s">
        <v>1687</v>
      </c>
      <c r="C3552" s="95" t="s">
        <v>1724</v>
      </c>
      <c r="D3552" s="101">
        <v>0</v>
      </c>
      <c r="E3552" s="429" t="s">
        <v>1687</v>
      </c>
      <c r="F3552" s="95" t="s">
        <v>1724</v>
      </c>
      <c r="G3552" s="101">
        <v>0</v>
      </c>
      <c r="H3552" s="429" t="s">
        <v>1702</v>
      </c>
      <c r="I3552" s="109">
        <v>0</v>
      </c>
      <c r="J3552" s="115">
        <v>0</v>
      </c>
      <c r="K3552" s="96"/>
      <c r="L3552" s="109"/>
      <c r="M3552" s="110"/>
    </row>
    <row r="3553" spans="2:13">
      <c r="B3553" s="70" t="s">
        <v>1688</v>
      </c>
      <c r="C3553" s="95" t="s">
        <v>1724</v>
      </c>
      <c r="D3553" s="101">
        <v>0</v>
      </c>
      <c r="E3553" s="429" t="s">
        <v>1688</v>
      </c>
      <c r="F3553" s="95" t="s">
        <v>1724</v>
      </c>
      <c r="G3553" s="101">
        <v>0</v>
      </c>
      <c r="H3553" s="472" t="s">
        <v>1714</v>
      </c>
      <c r="I3553" s="473"/>
      <c r="J3553" s="90" t="s">
        <v>1713</v>
      </c>
      <c r="K3553" s="106">
        <v>40</v>
      </c>
      <c r="L3553" s="91" t="s">
        <v>1707</v>
      </c>
      <c r="M3553" s="107">
        <v>75</v>
      </c>
    </row>
    <row r="3554" spans="2:13">
      <c r="B3554" s="70" t="s">
        <v>1689</v>
      </c>
      <c r="C3554" s="95" t="s">
        <v>1725</v>
      </c>
      <c r="D3554" s="101" t="s">
        <v>1725</v>
      </c>
      <c r="E3554" s="429" t="s">
        <v>1689</v>
      </c>
      <c r="F3554" s="95" t="s">
        <v>1725</v>
      </c>
      <c r="G3554" s="101" t="s">
        <v>1725</v>
      </c>
      <c r="H3554" s="430"/>
      <c r="I3554" s="430"/>
      <c r="J3554" s="430"/>
      <c r="K3554" s="430"/>
      <c r="L3554" s="430"/>
      <c r="M3554" s="74"/>
    </row>
    <row r="3555" spans="2:13">
      <c r="B3555" s="70" t="s">
        <v>1690</v>
      </c>
      <c r="C3555" s="95" t="s">
        <v>1724</v>
      </c>
      <c r="D3555" s="101">
        <v>0</v>
      </c>
      <c r="E3555" s="429" t="s">
        <v>1690</v>
      </c>
      <c r="F3555" s="95" t="s">
        <v>1724</v>
      </c>
      <c r="G3555" s="101">
        <v>0</v>
      </c>
      <c r="H3555" s="430"/>
      <c r="I3555" s="430"/>
      <c r="J3555" s="430"/>
      <c r="K3555" s="430"/>
      <c r="L3555" s="430"/>
      <c r="M3555" s="74"/>
    </row>
    <row r="3556" spans="2:13">
      <c r="B3556" s="70" t="s">
        <v>1691</v>
      </c>
      <c r="C3556" s="95" t="s">
        <v>1335</v>
      </c>
      <c r="D3556" s="101">
        <v>70</v>
      </c>
      <c r="E3556" s="429" t="s">
        <v>1691</v>
      </c>
      <c r="F3556" s="95" t="s">
        <v>1724</v>
      </c>
      <c r="G3556" s="101">
        <v>0</v>
      </c>
      <c r="H3556" s="430"/>
      <c r="I3556" s="430"/>
      <c r="J3556" s="430"/>
      <c r="K3556" s="430"/>
      <c r="L3556" s="430"/>
      <c r="M3556" s="74"/>
    </row>
    <row r="3557" spans="2:13">
      <c r="B3557" s="70" t="s">
        <v>1692</v>
      </c>
      <c r="C3557" s="95" t="s">
        <v>1724</v>
      </c>
      <c r="D3557" s="101">
        <v>0</v>
      </c>
      <c r="E3557" s="429" t="s">
        <v>1692</v>
      </c>
      <c r="F3557" s="95" t="s">
        <v>1724</v>
      </c>
      <c r="G3557" s="101">
        <v>0</v>
      </c>
      <c r="H3557" s="430"/>
      <c r="I3557" s="430"/>
      <c r="J3557" s="430"/>
      <c r="K3557" s="430"/>
      <c r="L3557" s="430"/>
      <c r="M3557" s="74"/>
    </row>
    <row r="3558" spans="2:13">
      <c r="B3558" s="70" t="s">
        <v>1693</v>
      </c>
      <c r="C3558" s="95" t="s">
        <v>1724</v>
      </c>
      <c r="D3558" s="101">
        <v>0</v>
      </c>
      <c r="E3558" s="429" t="s">
        <v>1693</v>
      </c>
      <c r="F3558" s="118" t="s">
        <v>1075</v>
      </c>
      <c r="G3558" s="101">
        <v>60</v>
      </c>
      <c r="H3558" s="95" t="s">
        <v>1718</v>
      </c>
      <c r="I3558" s="430"/>
      <c r="J3558" s="94" t="s">
        <v>1719</v>
      </c>
      <c r="K3558" s="430"/>
      <c r="L3558" s="94" t="s">
        <v>1720</v>
      </c>
      <c r="M3558" s="74"/>
    </row>
    <row r="3559" spans="2:13">
      <c r="B3559" s="70" t="s">
        <v>1694</v>
      </c>
      <c r="C3559" s="95" t="s">
        <v>1724</v>
      </c>
      <c r="D3559" s="101">
        <v>0</v>
      </c>
      <c r="E3559" s="429" t="s">
        <v>1694</v>
      </c>
      <c r="F3559" s="95" t="s">
        <v>1334</v>
      </c>
      <c r="G3559" s="101">
        <v>40</v>
      </c>
      <c r="H3559" s="430"/>
      <c r="I3559" s="430"/>
      <c r="J3559" s="430"/>
      <c r="K3559" s="430"/>
      <c r="L3559" s="430"/>
      <c r="M3559" s="74"/>
    </row>
    <row r="3560" spans="2:13">
      <c r="B3560" s="70" t="s">
        <v>1679</v>
      </c>
      <c r="C3560" s="95" t="s">
        <v>1124</v>
      </c>
      <c r="D3560" s="101">
        <v>40</v>
      </c>
      <c r="E3560" s="429" t="s">
        <v>1679</v>
      </c>
      <c r="F3560" s="95" t="s">
        <v>1724</v>
      </c>
      <c r="G3560" s="101">
        <v>0</v>
      </c>
      <c r="H3560" s="430"/>
      <c r="I3560" s="430"/>
      <c r="J3560" s="430"/>
      <c r="K3560" s="430"/>
      <c r="L3560" s="430"/>
      <c r="M3560" s="74"/>
    </row>
    <row r="3561" spans="2:13">
      <c r="B3561" s="70" t="s">
        <v>1695</v>
      </c>
      <c r="C3561" s="103" t="s">
        <v>1249</v>
      </c>
      <c r="D3561" s="101">
        <v>63</v>
      </c>
      <c r="E3561" s="429" t="s">
        <v>1695</v>
      </c>
      <c r="F3561" s="95" t="s">
        <v>1724</v>
      </c>
      <c r="G3561" s="101">
        <v>0</v>
      </c>
      <c r="H3561" s="430"/>
      <c r="I3561" s="430"/>
      <c r="J3561" s="430"/>
      <c r="K3561" s="430"/>
      <c r="L3561" s="430"/>
      <c r="M3561" s="74"/>
    </row>
    <row r="3562" spans="2:13" ht="15.75" thickBot="1">
      <c r="B3562" s="111" t="s">
        <v>1731</v>
      </c>
      <c r="C3562" s="102"/>
      <c r="D3562" s="117">
        <v>58</v>
      </c>
      <c r="E3562" s="112" t="s">
        <v>1732</v>
      </c>
      <c r="F3562" s="102"/>
      <c r="G3562" s="117">
        <v>63</v>
      </c>
      <c r="H3562" s="92"/>
      <c r="I3562" s="92"/>
      <c r="J3562" s="92"/>
      <c r="K3562" s="92"/>
      <c r="L3562" s="92"/>
      <c r="M3562" s="93"/>
    </row>
    <row r="3563" spans="2:13" ht="15.75" thickTop="1">
      <c r="B3563" s="113"/>
      <c r="C3563" s="114"/>
      <c r="D3563" s="151"/>
      <c r="E3563" s="113"/>
      <c r="F3563" s="114"/>
      <c r="G3563" s="151"/>
      <c r="H3563" s="67"/>
      <c r="I3563" s="67"/>
      <c r="J3563" s="67"/>
      <c r="K3563" s="67"/>
      <c r="L3563" s="67"/>
      <c r="M3563" s="67"/>
    </row>
    <row r="3564" spans="2:13">
      <c r="B3564" s="113"/>
      <c r="C3564" s="114"/>
      <c r="D3564" s="151"/>
      <c r="E3564" s="113"/>
      <c r="F3564" s="114"/>
      <c r="G3564" s="151"/>
      <c r="H3564" s="67"/>
      <c r="I3564" s="67"/>
      <c r="J3564" s="67"/>
      <c r="K3564" s="67"/>
      <c r="L3564" s="67"/>
      <c r="M3564" s="67"/>
    </row>
    <row r="3565" spans="2:13" ht="15.75" thickBot="1">
      <c r="B3565" s="113"/>
      <c r="C3565" s="114"/>
      <c r="D3565" s="151"/>
      <c r="E3565" s="113"/>
      <c r="F3565" s="114"/>
      <c r="G3565" s="151"/>
      <c r="H3565" s="67"/>
      <c r="I3565" s="67"/>
      <c r="J3565" s="67"/>
      <c r="K3565" s="67"/>
      <c r="L3565" s="67"/>
      <c r="M3565" s="67"/>
    </row>
    <row r="3566" spans="2:13" ht="16.5" thickTop="1" thickBot="1">
      <c r="B3566" s="457" t="s">
        <v>1927</v>
      </c>
      <c r="C3566" s="458"/>
      <c r="D3566" s="459" t="s">
        <v>1660</v>
      </c>
      <c r="E3566" s="460"/>
      <c r="F3566" s="460"/>
      <c r="G3566" s="460"/>
      <c r="H3566" s="460"/>
      <c r="I3566" s="461"/>
      <c r="J3566" s="121"/>
      <c r="K3566" s="68"/>
      <c r="L3566" s="68"/>
      <c r="M3566" s="69"/>
    </row>
    <row r="3567" spans="2:13" ht="15.75" thickTop="1">
      <c r="B3567" s="75" t="s">
        <v>1669</v>
      </c>
      <c r="C3567" s="432">
        <v>10</v>
      </c>
      <c r="D3567" s="431" t="s">
        <v>1654</v>
      </c>
      <c r="E3567" s="432" t="s">
        <v>1655</v>
      </c>
      <c r="F3567" s="432" t="s">
        <v>1656</v>
      </c>
      <c r="G3567" s="432" t="s">
        <v>1658</v>
      </c>
      <c r="H3567" s="432" t="s">
        <v>1657</v>
      </c>
      <c r="I3567" s="433" t="s">
        <v>1659</v>
      </c>
      <c r="J3567" s="122"/>
      <c r="K3567" s="430"/>
      <c r="L3567" s="430"/>
      <c r="M3567" s="74"/>
    </row>
    <row r="3568" spans="2:13">
      <c r="B3568" s="75" t="s">
        <v>1762</v>
      </c>
      <c r="C3568" s="95" t="s">
        <v>1767</v>
      </c>
      <c r="D3568" s="96">
        <v>100</v>
      </c>
      <c r="E3568" s="97">
        <v>100</v>
      </c>
      <c r="F3568" s="97">
        <v>125</v>
      </c>
      <c r="G3568" s="97">
        <v>110</v>
      </c>
      <c r="H3568" s="97">
        <v>50</v>
      </c>
      <c r="I3568" s="98">
        <v>50</v>
      </c>
      <c r="J3568" s="122"/>
      <c r="K3568" s="430"/>
      <c r="L3568" s="430"/>
      <c r="M3568" s="74"/>
    </row>
    <row r="3569" spans="2:13">
      <c r="B3569" s="75" t="s">
        <v>1667</v>
      </c>
      <c r="C3569" s="95" t="s">
        <v>8</v>
      </c>
      <c r="D3569" s="462" t="s">
        <v>1671</v>
      </c>
      <c r="E3569" s="463"/>
      <c r="F3569" s="463"/>
      <c r="G3569" s="463"/>
      <c r="H3569" s="463"/>
      <c r="I3569" s="464"/>
      <c r="J3569" s="122"/>
      <c r="K3569" s="430"/>
      <c r="L3569" s="430"/>
      <c r="M3569" s="74"/>
    </row>
    <row r="3570" spans="2:13">
      <c r="B3570" s="75" t="s">
        <v>1668</v>
      </c>
      <c r="C3570" s="95" t="s">
        <v>1725</v>
      </c>
      <c r="D3570" s="465" t="s">
        <v>1663</v>
      </c>
      <c r="E3570" s="466"/>
      <c r="F3570" s="466"/>
      <c r="G3570" s="466" t="s">
        <v>1664</v>
      </c>
      <c r="H3570" s="466"/>
      <c r="I3570" s="467"/>
      <c r="J3570" s="122"/>
      <c r="K3570" s="430"/>
      <c r="L3570" s="430"/>
      <c r="M3570" s="74"/>
    </row>
    <row r="3571" spans="2:13">
      <c r="B3571" s="75" t="s">
        <v>1672</v>
      </c>
      <c r="C3571" s="105" t="s">
        <v>1424</v>
      </c>
      <c r="D3571" s="72" t="s">
        <v>1665</v>
      </c>
      <c r="E3571" s="430" t="s">
        <v>1109</v>
      </c>
      <c r="F3571" s="430"/>
      <c r="G3571" s="73" t="s">
        <v>1665</v>
      </c>
      <c r="H3571" s="430" t="s">
        <v>1725</v>
      </c>
      <c r="I3571" s="79"/>
      <c r="J3571" s="122"/>
      <c r="K3571" s="430"/>
      <c r="L3571" s="430"/>
      <c r="M3571" s="74"/>
    </row>
    <row r="3572" spans="2:13">
      <c r="B3572" s="75" t="s">
        <v>1661</v>
      </c>
      <c r="C3572" s="149">
        <v>172</v>
      </c>
      <c r="D3572" s="80" t="s">
        <v>1666</v>
      </c>
      <c r="E3572" s="99">
        <v>102</v>
      </c>
      <c r="F3572" s="77"/>
      <c r="G3572" s="81" t="s">
        <v>1666</v>
      </c>
      <c r="H3572" s="99" t="s">
        <v>1725</v>
      </c>
      <c r="I3572" s="78"/>
      <c r="J3572" s="122"/>
      <c r="K3572" s="430"/>
      <c r="L3572" s="430"/>
      <c r="M3572" s="74"/>
    </row>
    <row r="3573" spans="2:13">
      <c r="B3573" s="75" t="s">
        <v>1662</v>
      </c>
      <c r="C3573" s="95">
        <v>239.86</v>
      </c>
      <c r="D3573" s="462" t="s">
        <v>1670</v>
      </c>
      <c r="E3573" s="463"/>
      <c r="F3573" s="463"/>
      <c r="G3573" s="463"/>
      <c r="H3573" s="463"/>
      <c r="I3573" s="464"/>
      <c r="J3573" s="122"/>
      <c r="K3573" s="430"/>
      <c r="L3573" s="430"/>
      <c r="M3573" s="74"/>
    </row>
    <row r="3574" spans="2:13">
      <c r="B3574" s="75" t="s">
        <v>1730</v>
      </c>
      <c r="C3574" s="95">
        <v>548.52</v>
      </c>
      <c r="D3574" s="465" t="s">
        <v>1663</v>
      </c>
      <c r="E3574" s="466"/>
      <c r="F3574" s="466"/>
      <c r="G3574" s="466" t="s">
        <v>1664</v>
      </c>
      <c r="H3574" s="466"/>
      <c r="I3574" s="467"/>
      <c r="J3574" s="122"/>
      <c r="K3574" s="430"/>
      <c r="L3574" s="430"/>
      <c r="M3574" s="74"/>
    </row>
    <row r="3575" spans="2:13">
      <c r="B3575" s="75" t="s">
        <v>1715</v>
      </c>
      <c r="C3575" s="95">
        <v>1.54</v>
      </c>
      <c r="D3575" s="72" t="s">
        <v>1665</v>
      </c>
      <c r="E3575" s="430" t="s">
        <v>981</v>
      </c>
      <c r="F3575" s="430"/>
      <c r="G3575" s="73" t="s">
        <v>1665</v>
      </c>
      <c r="H3575" s="430" t="s">
        <v>1725</v>
      </c>
      <c r="I3575" s="79"/>
      <c r="J3575" s="122"/>
      <c r="K3575" s="430"/>
      <c r="L3575" s="430"/>
      <c r="M3575" s="74"/>
    </row>
    <row r="3576" spans="2:13">
      <c r="B3576" s="75" t="s">
        <v>1716</v>
      </c>
      <c r="C3576" s="95">
        <v>0.77</v>
      </c>
      <c r="D3576" s="72" t="s">
        <v>1666</v>
      </c>
      <c r="E3576" s="99">
        <v>126</v>
      </c>
      <c r="F3576" s="77"/>
      <c r="G3576" s="81" t="s">
        <v>1666</v>
      </c>
      <c r="H3576" s="100" t="s">
        <v>1725</v>
      </c>
      <c r="I3576" s="79"/>
      <c r="J3576" s="122"/>
      <c r="K3576" s="430"/>
      <c r="L3576" s="430"/>
      <c r="M3576" s="74"/>
    </row>
    <row r="3577" spans="2:13">
      <c r="B3577" s="468" t="s">
        <v>1673</v>
      </c>
      <c r="C3577" s="463"/>
      <c r="D3577" s="464"/>
      <c r="E3577" s="462" t="s">
        <v>1674</v>
      </c>
      <c r="F3577" s="463"/>
      <c r="G3577" s="464"/>
      <c r="H3577" s="462" t="s">
        <v>1675</v>
      </c>
      <c r="I3577" s="463"/>
      <c r="J3577" s="464"/>
      <c r="K3577" s="462" t="s">
        <v>1703</v>
      </c>
      <c r="L3577" s="463"/>
      <c r="M3577" s="469"/>
    </row>
    <row r="3578" spans="2:13">
      <c r="B3578" s="82" t="s">
        <v>1676</v>
      </c>
      <c r="C3578" s="432" t="s">
        <v>1677</v>
      </c>
      <c r="D3578" s="433" t="s">
        <v>1678</v>
      </c>
      <c r="E3578" s="431" t="s">
        <v>1676</v>
      </c>
      <c r="F3578" s="432" t="s">
        <v>1677</v>
      </c>
      <c r="G3578" s="433" t="s">
        <v>1678</v>
      </c>
      <c r="H3578" s="431" t="s">
        <v>1696</v>
      </c>
      <c r="I3578" s="432" t="s">
        <v>1733</v>
      </c>
      <c r="J3578" s="433" t="s">
        <v>1734</v>
      </c>
      <c r="K3578" s="431" t="s">
        <v>1704</v>
      </c>
      <c r="L3578" s="432"/>
      <c r="M3578" s="86" t="s">
        <v>1705</v>
      </c>
    </row>
    <row r="3579" spans="2:13">
      <c r="B3579" s="70" t="s">
        <v>1680</v>
      </c>
      <c r="C3579" s="95" t="s">
        <v>1146</v>
      </c>
      <c r="D3579" s="101">
        <v>102</v>
      </c>
      <c r="E3579" s="429" t="s">
        <v>1680</v>
      </c>
      <c r="F3579" s="103" t="s">
        <v>946</v>
      </c>
      <c r="G3579" s="101">
        <v>68</v>
      </c>
      <c r="H3579" s="429" t="s">
        <v>1697</v>
      </c>
      <c r="I3579" s="95">
        <v>0</v>
      </c>
      <c r="J3579" s="101">
        <v>0</v>
      </c>
      <c r="K3579" s="429" t="s">
        <v>1706</v>
      </c>
      <c r="L3579" s="430"/>
      <c r="M3579" s="116">
        <v>30</v>
      </c>
    </row>
    <row r="3580" spans="2:13">
      <c r="B3580" s="70" t="s">
        <v>1681</v>
      </c>
      <c r="C3580" s="95" t="s">
        <v>1724</v>
      </c>
      <c r="D3580" s="101">
        <v>0</v>
      </c>
      <c r="E3580" s="429" t="s">
        <v>1681</v>
      </c>
      <c r="F3580" s="95" t="s">
        <v>1724</v>
      </c>
      <c r="G3580" s="101">
        <v>0</v>
      </c>
      <c r="H3580" s="429" t="s">
        <v>1698</v>
      </c>
      <c r="I3580" s="95">
        <v>90</v>
      </c>
      <c r="J3580" s="101">
        <v>10</v>
      </c>
      <c r="K3580" s="429" t="s">
        <v>1737</v>
      </c>
      <c r="L3580" s="430"/>
      <c r="M3580" s="116">
        <v>67</v>
      </c>
    </row>
    <row r="3581" spans="2:13">
      <c r="B3581" s="70" t="s">
        <v>1682</v>
      </c>
      <c r="C3581" s="95" t="s">
        <v>1724</v>
      </c>
      <c r="D3581" s="101">
        <v>0</v>
      </c>
      <c r="E3581" s="429" t="s">
        <v>1682</v>
      </c>
      <c r="F3581" s="95" t="s">
        <v>1724</v>
      </c>
      <c r="G3581" s="101">
        <v>0</v>
      </c>
      <c r="H3581" s="429" t="s">
        <v>1699</v>
      </c>
      <c r="I3581" s="95">
        <v>0</v>
      </c>
      <c r="J3581" s="101">
        <v>30</v>
      </c>
      <c r="K3581" s="76" t="s">
        <v>1708</v>
      </c>
      <c r="L3581" s="77"/>
      <c r="M3581" s="110">
        <v>0</v>
      </c>
    </row>
    <row r="3582" spans="2:13">
      <c r="B3582" s="70" t="s">
        <v>1683</v>
      </c>
      <c r="C3582" s="95" t="s">
        <v>1724</v>
      </c>
      <c r="D3582" s="101">
        <v>0</v>
      </c>
      <c r="E3582" s="429" t="s">
        <v>1683</v>
      </c>
      <c r="F3582" s="104" t="s">
        <v>1196</v>
      </c>
      <c r="G3582" s="101">
        <v>60</v>
      </c>
      <c r="H3582" s="429" t="s">
        <v>1700</v>
      </c>
      <c r="I3582" s="95">
        <v>0</v>
      </c>
      <c r="J3582" s="101">
        <v>0</v>
      </c>
      <c r="K3582" s="462" t="s">
        <v>1709</v>
      </c>
      <c r="L3582" s="463"/>
      <c r="M3582" s="469"/>
    </row>
    <row r="3583" spans="2:13">
      <c r="B3583" s="70" t="s">
        <v>1684</v>
      </c>
      <c r="C3583" s="95" t="s">
        <v>1725</v>
      </c>
      <c r="D3583" s="101" t="s">
        <v>1725</v>
      </c>
      <c r="E3583" s="429" t="s">
        <v>1684</v>
      </c>
      <c r="F3583" s="95" t="s">
        <v>1725</v>
      </c>
      <c r="G3583" s="101" t="s">
        <v>1725</v>
      </c>
      <c r="H3583" s="430" t="s">
        <v>1726</v>
      </c>
      <c r="I3583" s="95">
        <v>50</v>
      </c>
      <c r="J3583" s="101">
        <v>0</v>
      </c>
      <c r="K3583" s="470" t="s">
        <v>1710</v>
      </c>
      <c r="L3583" s="471"/>
      <c r="M3583" s="116">
        <v>0</v>
      </c>
    </row>
    <row r="3584" spans="2:13">
      <c r="B3584" s="70" t="s">
        <v>1685</v>
      </c>
      <c r="C3584" s="95" t="s">
        <v>1724</v>
      </c>
      <c r="D3584" s="101">
        <v>0</v>
      </c>
      <c r="E3584" s="429" t="s">
        <v>1685</v>
      </c>
      <c r="F3584" s="95" t="s">
        <v>1724</v>
      </c>
      <c r="G3584" s="101">
        <v>0</v>
      </c>
      <c r="H3584" s="429" t="s">
        <v>1701</v>
      </c>
      <c r="I3584" s="95">
        <v>75</v>
      </c>
      <c r="J3584" s="101">
        <v>0</v>
      </c>
      <c r="K3584" s="470" t="s">
        <v>1711</v>
      </c>
      <c r="L3584" s="471"/>
      <c r="M3584" s="116">
        <v>0</v>
      </c>
    </row>
    <row r="3585" spans="2:13">
      <c r="B3585" s="70" t="s">
        <v>1686</v>
      </c>
      <c r="C3585" s="103" t="s">
        <v>699</v>
      </c>
      <c r="D3585" s="101">
        <v>75</v>
      </c>
      <c r="E3585" s="429" t="s">
        <v>1686</v>
      </c>
      <c r="F3585" s="103" t="s">
        <v>868</v>
      </c>
      <c r="G3585" s="101">
        <v>84</v>
      </c>
      <c r="H3585" s="429" t="s">
        <v>1687</v>
      </c>
      <c r="I3585" s="95">
        <v>85</v>
      </c>
      <c r="J3585" s="101">
        <v>60</v>
      </c>
      <c r="K3585" s="470" t="s">
        <v>1712</v>
      </c>
      <c r="L3585" s="471"/>
      <c r="M3585" s="116">
        <v>0</v>
      </c>
    </row>
    <row r="3586" spans="2:13">
      <c r="B3586" s="70" t="s">
        <v>1687</v>
      </c>
      <c r="C3586" s="95" t="s">
        <v>1097</v>
      </c>
      <c r="D3586" s="101">
        <v>80</v>
      </c>
      <c r="E3586" s="429" t="s">
        <v>1687</v>
      </c>
      <c r="F3586" s="105" t="s">
        <v>1218</v>
      </c>
      <c r="G3586" s="101">
        <v>90</v>
      </c>
      <c r="H3586" s="429" t="s">
        <v>1702</v>
      </c>
      <c r="I3586" s="109">
        <v>75</v>
      </c>
      <c r="J3586" s="115">
        <v>0</v>
      </c>
      <c r="K3586" s="96"/>
      <c r="L3586" s="109"/>
      <c r="M3586" s="110"/>
    </row>
    <row r="3587" spans="2:13">
      <c r="B3587" s="70" t="s">
        <v>1688</v>
      </c>
      <c r="C3587" s="103" t="s">
        <v>813</v>
      </c>
      <c r="D3587" s="101">
        <v>100</v>
      </c>
      <c r="E3587" s="429" t="s">
        <v>1688</v>
      </c>
      <c r="F3587" s="95" t="s">
        <v>1724</v>
      </c>
      <c r="G3587" s="101">
        <v>0</v>
      </c>
      <c r="H3587" s="472" t="s">
        <v>1714</v>
      </c>
      <c r="I3587" s="473"/>
      <c r="J3587" s="90" t="s">
        <v>1713</v>
      </c>
      <c r="K3587" s="106">
        <v>10</v>
      </c>
      <c r="L3587" s="91" t="s">
        <v>1707</v>
      </c>
      <c r="M3587" s="107">
        <v>215</v>
      </c>
    </row>
    <row r="3588" spans="2:13">
      <c r="B3588" s="70" t="s">
        <v>1689</v>
      </c>
      <c r="C3588" s="95" t="s">
        <v>629</v>
      </c>
      <c r="D3588" s="101">
        <v>60</v>
      </c>
      <c r="E3588" s="429" t="s">
        <v>1689</v>
      </c>
      <c r="F3588" s="95" t="s">
        <v>1724</v>
      </c>
      <c r="G3588" s="101">
        <v>0</v>
      </c>
      <c r="H3588" s="430"/>
      <c r="I3588" s="430"/>
      <c r="J3588" s="430"/>
      <c r="K3588" s="430"/>
      <c r="L3588" s="430"/>
      <c r="M3588" s="74"/>
    </row>
    <row r="3589" spans="2:13">
      <c r="B3589" s="70" t="s">
        <v>1690</v>
      </c>
      <c r="C3589" s="95" t="s">
        <v>1724</v>
      </c>
      <c r="D3589" s="101">
        <v>0</v>
      </c>
      <c r="E3589" s="429" t="s">
        <v>1690</v>
      </c>
      <c r="F3589" s="95" t="s">
        <v>733</v>
      </c>
      <c r="G3589" s="101">
        <v>50</v>
      </c>
      <c r="H3589" s="430"/>
      <c r="I3589" s="430"/>
      <c r="J3589" s="430"/>
      <c r="K3589" s="430"/>
      <c r="L3589" s="430"/>
      <c r="M3589" s="74"/>
    </row>
    <row r="3590" spans="2:13">
      <c r="B3590" s="70" t="s">
        <v>1691</v>
      </c>
      <c r="C3590" s="95" t="s">
        <v>1724</v>
      </c>
      <c r="D3590" s="101">
        <v>0</v>
      </c>
      <c r="E3590" s="429" t="s">
        <v>1691</v>
      </c>
      <c r="F3590" s="95" t="s">
        <v>1724</v>
      </c>
      <c r="G3590" s="101">
        <v>0</v>
      </c>
      <c r="H3590" s="430"/>
      <c r="I3590" s="430"/>
      <c r="J3590" s="430"/>
      <c r="K3590" s="430"/>
      <c r="L3590" s="430"/>
      <c r="M3590" s="74"/>
    </row>
    <row r="3591" spans="2:13">
      <c r="B3591" s="70" t="s">
        <v>1692</v>
      </c>
      <c r="C3591" s="95" t="s">
        <v>1156</v>
      </c>
      <c r="D3591" s="101">
        <v>68</v>
      </c>
      <c r="E3591" s="429" t="s">
        <v>1692</v>
      </c>
      <c r="F3591" s="118" t="s">
        <v>1857</v>
      </c>
      <c r="G3591" s="101">
        <v>60</v>
      </c>
      <c r="H3591" s="430"/>
      <c r="I3591" s="430"/>
      <c r="J3591" s="430"/>
      <c r="K3591" s="430"/>
      <c r="L3591" s="430"/>
      <c r="M3591" s="74"/>
    </row>
    <row r="3592" spans="2:13">
      <c r="B3592" s="70" t="s">
        <v>1693</v>
      </c>
      <c r="C3592" s="95" t="s">
        <v>1724</v>
      </c>
      <c r="D3592" s="101">
        <v>0</v>
      </c>
      <c r="E3592" s="429" t="s">
        <v>1693</v>
      </c>
      <c r="F3592" s="95" t="s">
        <v>1724</v>
      </c>
      <c r="G3592" s="101">
        <v>0</v>
      </c>
      <c r="H3592" s="95" t="s">
        <v>1718</v>
      </c>
      <c r="I3592" s="430"/>
      <c r="J3592" s="94" t="s">
        <v>1719</v>
      </c>
      <c r="K3592" s="430"/>
      <c r="L3592" s="94" t="s">
        <v>1720</v>
      </c>
      <c r="M3592" s="74"/>
    </row>
    <row r="3593" spans="2:13">
      <c r="B3593" s="70" t="s">
        <v>1694</v>
      </c>
      <c r="C3593" s="95" t="s">
        <v>1724</v>
      </c>
      <c r="D3593" s="101">
        <v>0</v>
      </c>
      <c r="E3593" s="429" t="s">
        <v>1694</v>
      </c>
      <c r="F3593" s="95" t="s">
        <v>1724</v>
      </c>
      <c r="G3593" s="101">
        <v>0</v>
      </c>
      <c r="H3593" s="430"/>
      <c r="I3593" s="430"/>
      <c r="J3593" s="430"/>
      <c r="K3593" s="430"/>
      <c r="L3593" s="430"/>
      <c r="M3593" s="74"/>
    </row>
    <row r="3594" spans="2:13">
      <c r="B3594" s="70" t="s">
        <v>1679</v>
      </c>
      <c r="C3594" s="95" t="s">
        <v>1083</v>
      </c>
      <c r="D3594" s="101">
        <v>75</v>
      </c>
      <c r="E3594" s="429" t="s">
        <v>1679</v>
      </c>
      <c r="F3594" s="95" t="s">
        <v>1724</v>
      </c>
      <c r="G3594" s="101">
        <v>0</v>
      </c>
      <c r="H3594" s="430"/>
      <c r="I3594" s="430"/>
      <c r="J3594" s="430"/>
      <c r="K3594" s="430"/>
      <c r="L3594" s="430"/>
      <c r="M3594" s="74"/>
    </row>
    <row r="3595" spans="2:13">
      <c r="B3595" s="70" t="s">
        <v>1695</v>
      </c>
      <c r="C3595" s="95" t="s">
        <v>1724</v>
      </c>
      <c r="D3595" s="101">
        <v>0</v>
      </c>
      <c r="E3595" s="429" t="s">
        <v>1695</v>
      </c>
      <c r="F3595" s="95" t="s">
        <v>1724</v>
      </c>
      <c r="G3595" s="101">
        <v>0</v>
      </c>
      <c r="H3595" s="430"/>
      <c r="I3595" s="430"/>
      <c r="J3595" s="430"/>
      <c r="K3595" s="430"/>
      <c r="L3595" s="430"/>
      <c r="M3595" s="74"/>
    </row>
    <row r="3596" spans="2:13" ht="15.75" thickBot="1">
      <c r="B3596" s="111" t="s">
        <v>1731</v>
      </c>
      <c r="C3596" s="102"/>
      <c r="D3596" s="117">
        <v>80</v>
      </c>
      <c r="E3596" s="112" t="s">
        <v>1732</v>
      </c>
      <c r="F3596" s="102"/>
      <c r="G3596" s="117">
        <v>69</v>
      </c>
      <c r="H3596" s="92"/>
      <c r="I3596" s="92"/>
      <c r="J3596" s="92"/>
      <c r="K3596" s="92"/>
      <c r="L3596" s="92"/>
      <c r="M3596" s="93"/>
    </row>
    <row r="3597" spans="2:13" ht="15.75" thickTop="1">
      <c r="B3597" s="113"/>
      <c r="C3597" s="114"/>
      <c r="D3597" s="151"/>
      <c r="E3597" s="113"/>
      <c r="F3597" s="114"/>
      <c r="G3597" s="151"/>
      <c r="H3597" s="67"/>
      <c r="I3597" s="67"/>
      <c r="J3597" s="67"/>
      <c r="K3597" s="67"/>
      <c r="L3597" s="67"/>
      <c r="M3597" s="67"/>
    </row>
    <row r="3598" spans="2:13">
      <c r="B3598" s="113"/>
      <c r="C3598" s="114"/>
      <c r="D3598" s="151"/>
      <c r="E3598" s="113"/>
      <c r="F3598" s="114"/>
      <c r="G3598" s="151"/>
      <c r="H3598" s="67"/>
      <c r="I3598" s="67"/>
      <c r="J3598" s="67"/>
      <c r="K3598" s="67"/>
      <c r="L3598" s="67"/>
      <c r="M3598" s="67"/>
    </row>
    <row r="3599" spans="2:13" ht="15.75" thickBot="1">
      <c r="B3599" s="113"/>
      <c r="C3599" s="114"/>
      <c r="D3599" s="151"/>
      <c r="E3599" s="113"/>
      <c r="F3599" s="114"/>
      <c r="G3599" s="151"/>
      <c r="H3599" s="67"/>
      <c r="I3599" s="67"/>
      <c r="J3599" s="67"/>
      <c r="K3599" s="67"/>
      <c r="L3599" s="67"/>
      <c r="M3599" s="67"/>
    </row>
    <row r="3600" spans="2:13" ht="16.5" thickTop="1" thickBot="1">
      <c r="B3600" s="457" t="s">
        <v>1858</v>
      </c>
      <c r="C3600" s="458"/>
      <c r="D3600" s="459" t="s">
        <v>1660</v>
      </c>
      <c r="E3600" s="460"/>
      <c r="F3600" s="460"/>
      <c r="G3600" s="460"/>
      <c r="H3600" s="460"/>
      <c r="I3600" s="461"/>
      <c r="J3600" s="199"/>
      <c r="K3600" s="68"/>
      <c r="L3600" s="68"/>
      <c r="M3600" s="69"/>
    </row>
    <row r="3601" spans="2:13" ht="15.75" thickTop="1">
      <c r="B3601" s="75" t="s">
        <v>1669</v>
      </c>
      <c r="C3601" s="300">
        <v>14</v>
      </c>
      <c r="D3601" s="299" t="s">
        <v>1654</v>
      </c>
      <c r="E3601" s="300" t="s">
        <v>1655</v>
      </c>
      <c r="F3601" s="300" t="s">
        <v>1656</v>
      </c>
      <c r="G3601" s="300" t="s">
        <v>1658</v>
      </c>
      <c r="H3601" s="300" t="s">
        <v>1657</v>
      </c>
      <c r="I3601" s="301" t="s">
        <v>1659</v>
      </c>
      <c r="J3601" s="200"/>
      <c r="K3601" s="298"/>
      <c r="L3601" s="298"/>
      <c r="M3601" s="74"/>
    </row>
    <row r="3602" spans="2:13">
      <c r="B3602" s="75" t="s">
        <v>1762</v>
      </c>
      <c r="C3602" s="95" t="s">
        <v>1747</v>
      </c>
      <c r="D3602" s="96">
        <v>80</v>
      </c>
      <c r="E3602" s="97">
        <v>70</v>
      </c>
      <c r="F3602" s="97">
        <v>65</v>
      </c>
      <c r="G3602" s="97">
        <v>80</v>
      </c>
      <c r="H3602" s="97">
        <v>120</v>
      </c>
      <c r="I3602" s="98">
        <v>100</v>
      </c>
      <c r="J3602" s="200"/>
      <c r="K3602" s="298"/>
      <c r="L3602" s="298"/>
      <c r="M3602" s="74"/>
    </row>
    <row r="3603" spans="2:13">
      <c r="B3603" s="75" t="s">
        <v>1667</v>
      </c>
      <c r="C3603" s="95" t="s">
        <v>16</v>
      </c>
      <c r="D3603" s="462" t="s">
        <v>1671</v>
      </c>
      <c r="E3603" s="463"/>
      <c r="F3603" s="463"/>
      <c r="G3603" s="463"/>
      <c r="H3603" s="463"/>
      <c r="I3603" s="464"/>
      <c r="J3603" s="200"/>
      <c r="K3603" s="298"/>
      <c r="L3603" s="298"/>
      <c r="M3603" s="74"/>
    </row>
    <row r="3604" spans="2:13">
      <c r="B3604" s="75" t="s">
        <v>1668</v>
      </c>
      <c r="C3604" s="95" t="s">
        <v>12</v>
      </c>
      <c r="D3604" s="465" t="s">
        <v>1663</v>
      </c>
      <c r="E3604" s="466"/>
      <c r="F3604" s="466"/>
      <c r="G3604" s="466" t="s">
        <v>1664</v>
      </c>
      <c r="H3604" s="466"/>
      <c r="I3604" s="467"/>
      <c r="J3604" s="200"/>
      <c r="K3604" s="298"/>
      <c r="L3604" s="298"/>
      <c r="M3604" s="74"/>
    </row>
    <row r="3605" spans="2:13">
      <c r="B3605" s="75" t="s">
        <v>1672</v>
      </c>
      <c r="C3605" s="105" t="s">
        <v>1505</v>
      </c>
      <c r="D3605" s="72" t="s">
        <v>1665</v>
      </c>
      <c r="E3605" s="298" t="s">
        <v>1353</v>
      </c>
      <c r="F3605" s="298"/>
      <c r="G3605" s="73" t="s">
        <v>1665</v>
      </c>
      <c r="H3605" s="298" t="s">
        <v>1097</v>
      </c>
      <c r="I3605" s="79"/>
      <c r="J3605" s="309"/>
      <c r="K3605" s="298"/>
      <c r="L3605" s="298"/>
      <c r="M3605" s="74"/>
    </row>
    <row r="3606" spans="2:13">
      <c r="B3606" s="75" t="s">
        <v>1661</v>
      </c>
      <c r="C3606" s="149">
        <v>628.01</v>
      </c>
      <c r="D3606" s="80" t="s">
        <v>1666</v>
      </c>
      <c r="E3606" s="99">
        <v>80</v>
      </c>
      <c r="F3606" s="77"/>
      <c r="G3606" s="81" t="s">
        <v>1666</v>
      </c>
      <c r="H3606" s="99">
        <v>80</v>
      </c>
      <c r="I3606" s="78"/>
      <c r="J3606" s="226"/>
      <c r="K3606" s="298"/>
      <c r="L3606" s="298"/>
      <c r="M3606" s="74"/>
    </row>
    <row r="3607" spans="2:13">
      <c r="B3607" s="75" t="s">
        <v>1662</v>
      </c>
      <c r="C3607" s="95">
        <v>368.63</v>
      </c>
      <c r="D3607" s="462" t="s">
        <v>1670</v>
      </c>
      <c r="E3607" s="463"/>
      <c r="F3607" s="463"/>
      <c r="G3607" s="463"/>
      <c r="H3607" s="463"/>
      <c r="I3607" s="464"/>
      <c r="J3607" s="226"/>
      <c r="K3607" s="298"/>
      <c r="L3607" s="298"/>
      <c r="M3607" s="74"/>
    </row>
    <row r="3608" spans="2:13">
      <c r="B3608" s="75" t="s">
        <v>1730</v>
      </c>
      <c r="C3608" s="95">
        <v>446.37</v>
      </c>
      <c r="D3608" s="465" t="s">
        <v>1663</v>
      </c>
      <c r="E3608" s="466"/>
      <c r="F3608" s="466"/>
      <c r="G3608" s="466" t="s">
        <v>1664</v>
      </c>
      <c r="H3608" s="466"/>
      <c r="I3608" s="467"/>
      <c r="J3608" s="226"/>
      <c r="K3608" s="298"/>
      <c r="L3608" s="298"/>
      <c r="M3608" s="74"/>
    </row>
    <row r="3609" spans="2:13">
      <c r="B3609" s="75" t="s">
        <v>1715</v>
      </c>
      <c r="C3609" s="95">
        <v>1.23</v>
      </c>
      <c r="D3609" s="72" t="s">
        <v>1665</v>
      </c>
      <c r="E3609" s="298" t="s">
        <v>1273</v>
      </c>
      <c r="F3609" s="298"/>
      <c r="G3609" s="73" t="s">
        <v>1665</v>
      </c>
      <c r="H3609" s="298" t="s">
        <v>1218</v>
      </c>
      <c r="I3609" s="79"/>
      <c r="J3609" s="226"/>
      <c r="K3609" s="298"/>
      <c r="L3609" s="298"/>
      <c r="M3609" s="74"/>
    </row>
    <row r="3610" spans="2:13">
      <c r="B3610" s="75" t="s">
        <v>1716</v>
      </c>
      <c r="C3610" s="95">
        <v>1.54</v>
      </c>
      <c r="D3610" s="72" t="s">
        <v>1666</v>
      </c>
      <c r="E3610" s="99">
        <v>95</v>
      </c>
      <c r="F3610" s="77"/>
      <c r="G3610" s="81" t="s">
        <v>1666</v>
      </c>
      <c r="H3610" s="100">
        <v>90</v>
      </c>
      <c r="I3610" s="79"/>
      <c r="J3610" s="226"/>
      <c r="K3610" s="298"/>
      <c r="L3610" s="298"/>
      <c r="M3610" s="74"/>
    </row>
    <row r="3611" spans="2:13">
      <c r="B3611" s="468" t="s">
        <v>1673</v>
      </c>
      <c r="C3611" s="463"/>
      <c r="D3611" s="464"/>
      <c r="E3611" s="462" t="s">
        <v>1674</v>
      </c>
      <c r="F3611" s="463"/>
      <c r="G3611" s="464"/>
      <c r="H3611" s="462" t="s">
        <v>1675</v>
      </c>
      <c r="I3611" s="463"/>
      <c r="J3611" s="464"/>
      <c r="K3611" s="462" t="s">
        <v>1703</v>
      </c>
      <c r="L3611" s="463"/>
      <c r="M3611" s="469"/>
    </row>
    <row r="3612" spans="2:13">
      <c r="B3612" s="82" t="s">
        <v>1676</v>
      </c>
      <c r="C3612" s="300" t="s">
        <v>1677</v>
      </c>
      <c r="D3612" s="301" t="s">
        <v>1678</v>
      </c>
      <c r="E3612" s="299" t="s">
        <v>1676</v>
      </c>
      <c r="F3612" s="300" t="s">
        <v>1677</v>
      </c>
      <c r="G3612" s="301" t="s">
        <v>1678</v>
      </c>
      <c r="H3612" s="299" t="s">
        <v>1696</v>
      </c>
      <c r="I3612" s="300" t="s">
        <v>1733</v>
      </c>
      <c r="J3612" s="301" t="s">
        <v>1734</v>
      </c>
      <c r="K3612" s="299" t="s">
        <v>1704</v>
      </c>
      <c r="L3612" s="300"/>
      <c r="M3612" s="86" t="s">
        <v>1705</v>
      </c>
    </row>
    <row r="3613" spans="2:13">
      <c r="B3613" s="70" t="s">
        <v>1680</v>
      </c>
      <c r="C3613" s="95" t="s">
        <v>1146</v>
      </c>
      <c r="D3613" s="101">
        <v>102</v>
      </c>
      <c r="E3613" s="297" t="s">
        <v>1680</v>
      </c>
      <c r="F3613" s="103" t="s">
        <v>946</v>
      </c>
      <c r="G3613" s="101">
        <v>68</v>
      </c>
      <c r="H3613" s="297" t="s">
        <v>1697</v>
      </c>
      <c r="I3613" s="95">
        <v>0</v>
      </c>
      <c r="J3613" s="101">
        <v>0</v>
      </c>
      <c r="K3613" s="297" t="s">
        <v>1706</v>
      </c>
      <c r="L3613" s="298"/>
      <c r="M3613" s="116">
        <v>30</v>
      </c>
    </row>
    <row r="3614" spans="2:13">
      <c r="B3614" s="70" t="s">
        <v>1681</v>
      </c>
      <c r="C3614" s="95" t="s">
        <v>1724</v>
      </c>
      <c r="D3614" s="101">
        <v>0</v>
      </c>
      <c r="E3614" s="297" t="s">
        <v>1681</v>
      </c>
      <c r="F3614" s="95" t="s">
        <v>1724</v>
      </c>
      <c r="G3614" s="101">
        <v>0</v>
      </c>
      <c r="H3614" s="297" t="s">
        <v>1698</v>
      </c>
      <c r="I3614" s="95">
        <v>100</v>
      </c>
      <c r="J3614" s="101">
        <v>0</v>
      </c>
      <c r="K3614" s="297" t="s">
        <v>1737</v>
      </c>
      <c r="L3614" s="298"/>
      <c r="M3614" s="116">
        <v>0</v>
      </c>
    </row>
    <row r="3615" spans="2:13">
      <c r="B3615" s="70" t="s">
        <v>1682</v>
      </c>
      <c r="C3615" s="95" t="s">
        <v>1725</v>
      </c>
      <c r="D3615" s="101" t="s">
        <v>1725</v>
      </c>
      <c r="E3615" s="297" t="s">
        <v>1682</v>
      </c>
      <c r="F3615" s="95" t="s">
        <v>1725</v>
      </c>
      <c r="G3615" s="101" t="s">
        <v>1725</v>
      </c>
      <c r="H3615" s="297" t="s">
        <v>1699</v>
      </c>
      <c r="I3615" s="95">
        <v>0</v>
      </c>
      <c r="J3615" s="101">
        <v>20</v>
      </c>
      <c r="K3615" s="76" t="s">
        <v>1708</v>
      </c>
      <c r="L3615" s="77"/>
      <c r="M3615" s="110">
        <v>0</v>
      </c>
    </row>
    <row r="3616" spans="2:13">
      <c r="B3616" s="70" t="s">
        <v>1683</v>
      </c>
      <c r="C3616" s="95" t="s">
        <v>1724</v>
      </c>
      <c r="D3616" s="101">
        <v>0</v>
      </c>
      <c r="E3616" s="297" t="s">
        <v>1683</v>
      </c>
      <c r="F3616" s="95" t="s">
        <v>1724</v>
      </c>
      <c r="G3616" s="101">
        <v>0</v>
      </c>
      <c r="H3616" s="297" t="s">
        <v>1700</v>
      </c>
      <c r="I3616" s="95">
        <v>0</v>
      </c>
      <c r="J3616" s="101">
        <v>10</v>
      </c>
      <c r="K3616" s="462" t="s">
        <v>1709</v>
      </c>
      <c r="L3616" s="463"/>
      <c r="M3616" s="469"/>
    </row>
    <row r="3617" spans="2:13">
      <c r="B3617" s="70" t="s">
        <v>1684</v>
      </c>
      <c r="C3617" s="95" t="s">
        <v>1724</v>
      </c>
      <c r="D3617" s="101">
        <v>0</v>
      </c>
      <c r="E3617" s="297" t="s">
        <v>1684</v>
      </c>
      <c r="F3617" s="95" t="s">
        <v>887</v>
      </c>
      <c r="G3617" s="101">
        <v>60</v>
      </c>
      <c r="H3617" s="298" t="s">
        <v>1726</v>
      </c>
      <c r="I3617" s="95">
        <v>50</v>
      </c>
      <c r="J3617" s="101">
        <v>0</v>
      </c>
      <c r="K3617" s="470" t="s">
        <v>1710</v>
      </c>
      <c r="L3617" s="471"/>
      <c r="M3617" s="116">
        <v>0</v>
      </c>
    </row>
    <row r="3618" spans="2:13">
      <c r="B3618" s="70" t="s">
        <v>1685</v>
      </c>
      <c r="C3618" s="95" t="s">
        <v>1724</v>
      </c>
      <c r="D3618" s="101">
        <v>0</v>
      </c>
      <c r="E3618" s="297" t="s">
        <v>1685</v>
      </c>
      <c r="F3618" s="95" t="s">
        <v>952</v>
      </c>
      <c r="G3618" s="101">
        <v>95</v>
      </c>
      <c r="H3618" s="297" t="s">
        <v>1701</v>
      </c>
      <c r="I3618" s="95">
        <v>0</v>
      </c>
      <c r="J3618" s="101">
        <v>0</v>
      </c>
      <c r="K3618" s="470" t="s">
        <v>1711</v>
      </c>
      <c r="L3618" s="471"/>
      <c r="M3618" s="116">
        <v>50</v>
      </c>
    </row>
    <row r="3619" spans="2:13">
      <c r="B3619" s="70" t="s">
        <v>1686</v>
      </c>
      <c r="C3619" s="95" t="s">
        <v>1724</v>
      </c>
      <c r="D3619" s="101">
        <v>0</v>
      </c>
      <c r="E3619" s="297" t="s">
        <v>1686</v>
      </c>
      <c r="F3619" s="95" t="s">
        <v>1724</v>
      </c>
      <c r="G3619" s="101">
        <v>0</v>
      </c>
      <c r="H3619" s="297" t="s">
        <v>1687</v>
      </c>
      <c r="I3619" s="95">
        <v>85</v>
      </c>
      <c r="J3619" s="101">
        <v>60</v>
      </c>
      <c r="K3619" s="470" t="s">
        <v>1712</v>
      </c>
      <c r="L3619" s="471"/>
      <c r="M3619" s="116">
        <v>0</v>
      </c>
    </row>
    <row r="3620" spans="2:13">
      <c r="B3620" s="70" t="s">
        <v>1687</v>
      </c>
      <c r="C3620" s="95" t="s">
        <v>1725</v>
      </c>
      <c r="D3620" s="101" t="s">
        <v>1725</v>
      </c>
      <c r="E3620" s="297" t="s">
        <v>1687</v>
      </c>
      <c r="F3620" s="95" t="s">
        <v>1725</v>
      </c>
      <c r="G3620" s="101" t="s">
        <v>1725</v>
      </c>
      <c r="H3620" s="297" t="s">
        <v>1702</v>
      </c>
      <c r="I3620" s="109">
        <v>0</v>
      </c>
      <c r="J3620" s="115">
        <v>0</v>
      </c>
      <c r="K3620" s="96"/>
      <c r="L3620" s="109"/>
      <c r="M3620" s="110"/>
    </row>
    <row r="3621" spans="2:13">
      <c r="B3621" s="70" t="s">
        <v>1688</v>
      </c>
      <c r="C3621" s="95" t="s">
        <v>1724</v>
      </c>
      <c r="D3621" s="101">
        <v>0</v>
      </c>
      <c r="E3621" s="297" t="s">
        <v>1688</v>
      </c>
      <c r="F3621" s="95" t="s">
        <v>1724</v>
      </c>
      <c r="G3621" s="101">
        <v>0</v>
      </c>
      <c r="H3621" s="472" t="s">
        <v>1714</v>
      </c>
      <c r="I3621" s="473"/>
      <c r="J3621" s="90" t="s">
        <v>1713</v>
      </c>
      <c r="K3621" s="106">
        <v>0</v>
      </c>
      <c r="L3621" s="91" t="s">
        <v>1707</v>
      </c>
      <c r="M3621" s="107">
        <v>230</v>
      </c>
    </row>
    <row r="3622" spans="2:13">
      <c r="B3622" s="70" t="s">
        <v>1689</v>
      </c>
      <c r="C3622" s="95" t="s">
        <v>1724</v>
      </c>
      <c r="D3622" s="101">
        <v>0</v>
      </c>
      <c r="E3622" s="297" t="s">
        <v>1689</v>
      </c>
      <c r="F3622" s="95" t="s">
        <v>1724</v>
      </c>
      <c r="G3622" s="101">
        <v>0</v>
      </c>
      <c r="H3622" s="298"/>
      <c r="I3622" s="298"/>
      <c r="J3622" s="298"/>
      <c r="K3622" s="298"/>
      <c r="L3622" s="298"/>
      <c r="M3622" s="74"/>
    </row>
    <row r="3623" spans="2:13">
      <c r="B3623" s="70" t="s">
        <v>1690</v>
      </c>
      <c r="C3623" s="95" t="s">
        <v>1724</v>
      </c>
      <c r="D3623" s="101">
        <v>0</v>
      </c>
      <c r="E3623" s="297" t="s">
        <v>1690</v>
      </c>
      <c r="F3623" s="103" t="s">
        <v>1039</v>
      </c>
      <c r="G3623" s="101">
        <v>50</v>
      </c>
      <c r="H3623" s="298"/>
      <c r="I3623" s="298"/>
      <c r="J3623" s="298"/>
      <c r="K3623" s="298"/>
      <c r="L3623" s="298"/>
      <c r="M3623" s="74"/>
    </row>
    <row r="3624" spans="2:13">
      <c r="B3624" s="70" t="s">
        <v>1691</v>
      </c>
      <c r="C3624" s="95" t="s">
        <v>1724</v>
      </c>
      <c r="D3624" s="101">
        <v>0</v>
      </c>
      <c r="E3624" s="297" t="s">
        <v>1691</v>
      </c>
      <c r="F3624" s="95" t="s">
        <v>1724</v>
      </c>
      <c r="G3624" s="101">
        <v>0</v>
      </c>
      <c r="H3624" s="298"/>
      <c r="I3624" s="298"/>
      <c r="J3624" s="298"/>
      <c r="K3624" s="298"/>
      <c r="L3624" s="298"/>
      <c r="M3624" s="74"/>
    </row>
    <row r="3625" spans="2:13">
      <c r="B3625" s="70" t="s">
        <v>1692</v>
      </c>
      <c r="C3625" s="95" t="s">
        <v>1724</v>
      </c>
      <c r="D3625" s="101">
        <v>0</v>
      </c>
      <c r="E3625" s="297" t="s">
        <v>1692</v>
      </c>
      <c r="F3625" s="95" t="s">
        <v>1724</v>
      </c>
      <c r="G3625" s="101">
        <v>0</v>
      </c>
      <c r="H3625" s="298"/>
      <c r="I3625" s="298"/>
      <c r="J3625" s="298"/>
      <c r="K3625" s="298"/>
      <c r="L3625" s="298"/>
      <c r="M3625" s="74"/>
    </row>
    <row r="3626" spans="2:13">
      <c r="B3626" s="70" t="s">
        <v>1693</v>
      </c>
      <c r="C3626" s="95" t="s">
        <v>1724</v>
      </c>
      <c r="D3626" s="101">
        <v>0</v>
      </c>
      <c r="E3626" s="297" t="s">
        <v>1693</v>
      </c>
      <c r="F3626" s="95" t="s">
        <v>1724</v>
      </c>
      <c r="G3626" s="101">
        <v>0</v>
      </c>
      <c r="H3626" s="95" t="s">
        <v>1718</v>
      </c>
      <c r="I3626" s="298"/>
      <c r="J3626" s="94" t="s">
        <v>1719</v>
      </c>
      <c r="K3626" s="298"/>
      <c r="L3626" s="94" t="s">
        <v>1720</v>
      </c>
      <c r="M3626" s="74"/>
    </row>
    <row r="3627" spans="2:13">
      <c r="B3627" s="70" t="s">
        <v>1694</v>
      </c>
      <c r="C3627" s="95" t="s">
        <v>1724</v>
      </c>
      <c r="D3627" s="101">
        <v>0</v>
      </c>
      <c r="E3627" s="297" t="s">
        <v>1694</v>
      </c>
      <c r="F3627" s="95" t="s">
        <v>1724</v>
      </c>
      <c r="G3627" s="101">
        <v>0</v>
      </c>
      <c r="H3627" s="298"/>
      <c r="I3627" s="298"/>
      <c r="J3627" s="298"/>
      <c r="K3627" s="298"/>
      <c r="L3627" s="298"/>
      <c r="M3627" s="74"/>
    </row>
    <row r="3628" spans="2:13">
      <c r="B3628" s="70" t="s">
        <v>1679</v>
      </c>
      <c r="C3628" s="95" t="s">
        <v>1083</v>
      </c>
      <c r="D3628" s="101">
        <v>75</v>
      </c>
      <c r="E3628" s="297" t="s">
        <v>1679</v>
      </c>
      <c r="F3628" s="95" t="s">
        <v>1724</v>
      </c>
      <c r="G3628" s="101">
        <v>0</v>
      </c>
      <c r="H3628" s="298"/>
      <c r="I3628" s="298"/>
      <c r="J3628" s="298"/>
      <c r="K3628" s="298"/>
      <c r="L3628" s="298"/>
      <c r="M3628" s="74"/>
    </row>
    <row r="3629" spans="2:13">
      <c r="B3629" s="70" t="s">
        <v>1695</v>
      </c>
      <c r="C3629" s="95" t="s">
        <v>1724</v>
      </c>
      <c r="D3629" s="101">
        <v>0</v>
      </c>
      <c r="E3629" s="297" t="s">
        <v>1695</v>
      </c>
      <c r="F3629" s="95" t="s">
        <v>1724</v>
      </c>
      <c r="G3629" s="101">
        <v>0</v>
      </c>
      <c r="H3629" s="298"/>
      <c r="I3629" s="298"/>
      <c r="J3629" s="298"/>
      <c r="K3629" s="298"/>
      <c r="L3629" s="298"/>
      <c r="M3629" s="74"/>
    </row>
    <row r="3630" spans="2:13" ht="15.75" thickBot="1">
      <c r="B3630" s="111" t="s">
        <v>1731</v>
      </c>
      <c r="C3630" s="102"/>
      <c r="D3630" s="117">
        <v>89</v>
      </c>
      <c r="E3630" s="112" t="s">
        <v>1732</v>
      </c>
      <c r="F3630" s="102"/>
      <c r="G3630" s="117">
        <v>68</v>
      </c>
      <c r="H3630" s="92"/>
      <c r="I3630" s="92"/>
      <c r="J3630" s="92"/>
      <c r="K3630" s="92"/>
      <c r="L3630" s="92"/>
      <c r="M3630" s="93"/>
    </row>
    <row r="3631" spans="2:13" ht="16.5" thickTop="1" thickBot="1">
      <c r="B3631" s="113"/>
      <c r="C3631" s="114"/>
      <c r="D3631" s="151"/>
      <c r="E3631" s="113"/>
      <c r="F3631" s="114"/>
      <c r="G3631" s="151"/>
      <c r="H3631" s="67"/>
      <c r="I3631" s="67"/>
      <c r="J3631" s="67"/>
      <c r="K3631" s="67"/>
      <c r="L3631" s="67"/>
      <c r="M3631" s="67"/>
    </row>
    <row r="3632" spans="2:13" ht="16.5" thickTop="1" thickBot="1">
      <c r="B3632" s="457" t="s">
        <v>1859</v>
      </c>
      <c r="C3632" s="458"/>
      <c r="D3632" s="459" t="s">
        <v>1660</v>
      </c>
      <c r="E3632" s="460"/>
      <c r="F3632" s="460"/>
      <c r="G3632" s="460"/>
      <c r="H3632" s="460"/>
      <c r="I3632" s="461"/>
      <c r="J3632" s="140"/>
      <c r="K3632" s="68"/>
      <c r="L3632" s="68"/>
      <c r="M3632" s="69"/>
    </row>
    <row r="3633" spans="2:13" ht="15.75" thickTop="1">
      <c r="B3633" s="75" t="s">
        <v>1669</v>
      </c>
      <c r="C3633" s="300">
        <v>19</v>
      </c>
      <c r="D3633" s="299" t="s">
        <v>1654</v>
      </c>
      <c r="E3633" s="300" t="s">
        <v>1655</v>
      </c>
      <c r="F3633" s="300" t="s">
        <v>1656</v>
      </c>
      <c r="G3633" s="300" t="s">
        <v>1658</v>
      </c>
      <c r="H3633" s="300" t="s">
        <v>1657</v>
      </c>
      <c r="I3633" s="301" t="s">
        <v>1659</v>
      </c>
      <c r="J3633" s="141"/>
      <c r="K3633" s="298"/>
      <c r="L3633" s="298"/>
      <c r="M3633" s="74"/>
    </row>
    <row r="3634" spans="2:13">
      <c r="B3634" s="75" t="s">
        <v>1762</v>
      </c>
      <c r="C3634" s="95" t="s">
        <v>1747</v>
      </c>
      <c r="D3634" s="96">
        <v>85</v>
      </c>
      <c r="E3634" s="97">
        <v>50</v>
      </c>
      <c r="F3634" s="97">
        <v>95</v>
      </c>
      <c r="G3634" s="97">
        <v>120</v>
      </c>
      <c r="H3634" s="97">
        <v>115</v>
      </c>
      <c r="I3634" s="98">
        <v>80</v>
      </c>
      <c r="J3634" s="141"/>
      <c r="K3634" s="298"/>
      <c r="L3634" s="298"/>
      <c r="M3634" s="74"/>
    </row>
    <row r="3635" spans="2:13">
      <c r="B3635" s="75" t="s">
        <v>1667</v>
      </c>
      <c r="C3635" s="95" t="s">
        <v>11</v>
      </c>
      <c r="D3635" s="462" t="s">
        <v>1671</v>
      </c>
      <c r="E3635" s="463"/>
      <c r="F3635" s="463"/>
      <c r="G3635" s="463"/>
      <c r="H3635" s="463"/>
      <c r="I3635" s="464"/>
      <c r="J3635" s="141"/>
      <c r="K3635" s="298"/>
      <c r="L3635" s="298"/>
      <c r="M3635" s="74"/>
    </row>
    <row r="3636" spans="2:13">
      <c r="B3636" s="75" t="s">
        <v>1668</v>
      </c>
      <c r="C3636" s="95" t="s">
        <v>6</v>
      </c>
      <c r="D3636" s="465" t="s">
        <v>1663</v>
      </c>
      <c r="E3636" s="466"/>
      <c r="F3636" s="466"/>
      <c r="G3636" s="466" t="s">
        <v>1664</v>
      </c>
      <c r="H3636" s="466"/>
      <c r="I3636" s="467"/>
      <c r="J3636" s="141"/>
      <c r="K3636" s="298"/>
      <c r="L3636" s="298"/>
      <c r="M3636" s="74"/>
    </row>
    <row r="3637" spans="2:13">
      <c r="B3637" s="75" t="s">
        <v>1672</v>
      </c>
      <c r="C3637" s="105" t="s">
        <v>1566</v>
      </c>
      <c r="D3637" s="72" t="s">
        <v>1665</v>
      </c>
      <c r="E3637" s="298" t="s">
        <v>1860</v>
      </c>
      <c r="F3637" s="298"/>
      <c r="G3637" s="73" t="s">
        <v>1665</v>
      </c>
      <c r="H3637" s="298" t="s">
        <v>1207</v>
      </c>
      <c r="I3637" s="79"/>
      <c r="J3637" s="310"/>
      <c r="K3637" s="298"/>
      <c r="L3637" s="298"/>
      <c r="M3637" s="74"/>
    </row>
    <row r="3638" spans="2:13">
      <c r="B3638" s="75" t="s">
        <v>1661</v>
      </c>
      <c r="C3638" s="95">
        <v>584.15</v>
      </c>
      <c r="D3638" s="80" t="s">
        <v>1666</v>
      </c>
      <c r="E3638" s="99">
        <v>110</v>
      </c>
      <c r="F3638" s="77"/>
      <c r="G3638" s="81" t="s">
        <v>1666</v>
      </c>
      <c r="H3638" s="99">
        <v>63</v>
      </c>
      <c r="I3638" s="78"/>
      <c r="J3638" s="161"/>
      <c r="K3638" s="298"/>
      <c r="L3638" s="298"/>
      <c r="M3638" s="74"/>
    </row>
    <row r="3639" spans="2:13">
      <c r="B3639" s="75" t="s">
        <v>1662</v>
      </c>
      <c r="C3639" s="95">
        <v>412.65</v>
      </c>
      <c r="D3639" s="462" t="s">
        <v>1670</v>
      </c>
      <c r="E3639" s="463"/>
      <c r="F3639" s="463"/>
      <c r="G3639" s="463"/>
      <c r="H3639" s="463"/>
      <c r="I3639" s="464"/>
      <c r="J3639" s="161"/>
      <c r="K3639" s="298"/>
      <c r="L3639" s="298"/>
      <c r="M3639" s="74"/>
    </row>
    <row r="3640" spans="2:13">
      <c r="B3640" s="75" t="s">
        <v>1730</v>
      </c>
      <c r="C3640" s="149">
        <v>901.6</v>
      </c>
      <c r="D3640" s="465" t="s">
        <v>1663</v>
      </c>
      <c r="E3640" s="466"/>
      <c r="F3640" s="466"/>
      <c r="G3640" s="466" t="s">
        <v>1664</v>
      </c>
      <c r="H3640" s="466"/>
      <c r="I3640" s="467"/>
      <c r="J3640" s="161"/>
      <c r="K3640" s="298"/>
      <c r="L3640" s="298"/>
      <c r="M3640" s="74"/>
    </row>
    <row r="3641" spans="2:13">
      <c r="B3641" s="75" t="s">
        <v>1715</v>
      </c>
      <c r="C3641" s="95">
        <v>1.31</v>
      </c>
      <c r="D3641" s="72" t="s">
        <v>1665</v>
      </c>
      <c r="E3641" s="298" t="s">
        <v>946</v>
      </c>
      <c r="F3641" s="298"/>
      <c r="G3641" s="73" t="s">
        <v>1665</v>
      </c>
      <c r="H3641" s="298" t="s">
        <v>636</v>
      </c>
      <c r="I3641" s="79"/>
      <c r="J3641" s="161"/>
      <c r="K3641" s="298"/>
      <c r="L3641" s="298"/>
      <c r="M3641" s="74"/>
    </row>
    <row r="3642" spans="2:13">
      <c r="B3642" s="75" t="s">
        <v>1716</v>
      </c>
      <c r="C3642" s="95">
        <v>1.23</v>
      </c>
      <c r="D3642" s="72" t="s">
        <v>1666</v>
      </c>
      <c r="E3642" s="99">
        <v>68</v>
      </c>
      <c r="F3642" s="77"/>
      <c r="G3642" s="81" t="s">
        <v>1666</v>
      </c>
      <c r="H3642" s="100">
        <v>71</v>
      </c>
      <c r="I3642" s="79"/>
      <c r="J3642" s="161"/>
      <c r="K3642" s="298"/>
      <c r="L3642" s="298"/>
      <c r="M3642" s="74"/>
    </row>
    <row r="3643" spans="2:13">
      <c r="B3643" s="468" t="s">
        <v>1673</v>
      </c>
      <c r="C3643" s="463"/>
      <c r="D3643" s="464"/>
      <c r="E3643" s="462" t="s">
        <v>1674</v>
      </c>
      <c r="F3643" s="463"/>
      <c r="G3643" s="464"/>
      <c r="H3643" s="462" t="s">
        <v>1675</v>
      </c>
      <c r="I3643" s="463"/>
      <c r="J3643" s="464"/>
      <c r="K3643" s="462" t="s">
        <v>1703</v>
      </c>
      <c r="L3643" s="463"/>
      <c r="M3643" s="469"/>
    </row>
    <row r="3644" spans="2:13">
      <c r="B3644" s="82" t="s">
        <v>1676</v>
      </c>
      <c r="C3644" s="300" t="s">
        <v>1677</v>
      </c>
      <c r="D3644" s="301" t="s">
        <v>1678</v>
      </c>
      <c r="E3644" s="299" t="s">
        <v>1676</v>
      </c>
      <c r="F3644" s="300" t="s">
        <v>1677</v>
      </c>
      <c r="G3644" s="301" t="s">
        <v>1678</v>
      </c>
      <c r="H3644" s="299" t="s">
        <v>1696</v>
      </c>
      <c r="I3644" s="300" t="s">
        <v>1733</v>
      </c>
      <c r="J3644" s="301" t="s">
        <v>1734</v>
      </c>
      <c r="K3644" s="299" t="s">
        <v>1704</v>
      </c>
      <c r="L3644" s="300"/>
      <c r="M3644" s="86" t="s">
        <v>1705</v>
      </c>
    </row>
    <row r="3645" spans="2:13">
      <c r="B3645" s="70" t="s">
        <v>1680</v>
      </c>
      <c r="C3645" s="95" t="s">
        <v>1725</v>
      </c>
      <c r="D3645" s="101" t="s">
        <v>1725</v>
      </c>
      <c r="E3645" s="297" t="s">
        <v>1680</v>
      </c>
      <c r="F3645" s="95" t="s">
        <v>1725</v>
      </c>
      <c r="G3645" s="101" t="s">
        <v>1725</v>
      </c>
      <c r="H3645" s="297" t="s">
        <v>1697</v>
      </c>
      <c r="I3645" s="95">
        <v>0</v>
      </c>
      <c r="J3645" s="101">
        <v>20</v>
      </c>
      <c r="K3645" s="297" t="s">
        <v>1706</v>
      </c>
      <c r="L3645" s="298"/>
      <c r="M3645" s="116">
        <v>55</v>
      </c>
    </row>
    <row r="3646" spans="2:13">
      <c r="B3646" s="70" t="s">
        <v>1681</v>
      </c>
      <c r="C3646" s="95" t="s">
        <v>1724</v>
      </c>
      <c r="D3646" s="101">
        <v>0</v>
      </c>
      <c r="E3646" s="297" t="s">
        <v>1681</v>
      </c>
      <c r="F3646" s="95" t="s">
        <v>846</v>
      </c>
      <c r="G3646" s="101">
        <v>102</v>
      </c>
      <c r="H3646" s="297" t="s">
        <v>1698</v>
      </c>
      <c r="I3646" s="95">
        <v>90</v>
      </c>
      <c r="J3646" s="101">
        <v>60</v>
      </c>
      <c r="K3646" s="297" t="s">
        <v>1737</v>
      </c>
      <c r="L3646" s="298"/>
      <c r="M3646" s="116">
        <v>75</v>
      </c>
    </row>
    <row r="3647" spans="2:13">
      <c r="B3647" s="70" t="s">
        <v>1682</v>
      </c>
      <c r="C3647" s="95" t="s">
        <v>1724</v>
      </c>
      <c r="D3647" s="101">
        <v>0</v>
      </c>
      <c r="E3647" s="297" t="s">
        <v>1682</v>
      </c>
      <c r="F3647" s="105" t="s">
        <v>1348</v>
      </c>
      <c r="G3647" s="101">
        <v>60</v>
      </c>
      <c r="H3647" s="297" t="s">
        <v>1699</v>
      </c>
      <c r="I3647" s="95">
        <v>0</v>
      </c>
      <c r="J3647" s="101">
        <v>160</v>
      </c>
      <c r="K3647" s="76" t="s">
        <v>1708</v>
      </c>
      <c r="L3647" s="77"/>
      <c r="M3647" s="110">
        <v>50</v>
      </c>
    </row>
    <row r="3648" spans="2:13">
      <c r="B3648" s="70" t="s">
        <v>1683</v>
      </c>
      <c r="C3648" s="95" t="s">
        <v>1724</v>
      </c>
      <c r="D3648" s="101">
        <v>0</v>
      </c>
      <c r="E3648" s="297" t="s">
        <v>1683</v>
      </c>
      <c r="F3648" s="103" t="s">
        <v>1807</v>
      </c>
      <c r="G3648" s="101">
        <v>60</v>
      </c>
      <c r="H3648" s="297" t="s">
        <v>1700</v>
      </c>
      <c r="I3648" s="95">
        <v>0</v>
      </c>
      <c r="J3648" s="101">
        <v>0</v>
      </c>
      <c r="K3648" s="462" t="s">
        <v>1709</v>
      </c>
      <c r="L3648" s="463"/>
      <c r="M3648" s="469"/>
    </row>
    <row r="3649" spans="2:13">
      <c r="B3649" s="70" t="s">
        <v>1684</v>
      </c>
      <c r="C3649" s="95" t="s">
        <v>1724</v>
      </c>
      <c r="D3649" s="101">
        <v>0</v>
      </c>
      <c r="E3649" s="297" t="s">
        <v>1684</v>
      </c>
      <c r="F3649" s="95" t="s">
        <v>891</v>
      </c>
      <c r="G3649" s="101">
        <v>80</v>
      </c>
      <c r="H3649" s="298" t="s">
        <v>1726</v>
      </c>
      <c r="I3649" s="95">
        <v>50</v>
      </c>
      <c r="J3649" s="101">
        <v>0</v>
      </c>
      <c r="K3649" s="470" t="s">
        <v>1710</v>
      </c>
      <c r="L3649" s="471"/>
      <c r="M3649" s="116">
        <v>0</v>
      </c>
    </row>
    <row r="3650" spans="2:13">
      <c r="B3650" s="70" t="s">
        <v>1685</v>
      </c>
      <c r="C3650" s="95" t="s">
        <v>1724</v>
      </c>
      <c r="D3650" s="101">
        <v>0</v>
      </c>
      <c r="E3650" s="297" t="s">
        <v>1685</v>
      </c>
      <c r="F3650" s="95" t="s">
        <v>1724</v>
      </c>
      <c r="G3650" s="101">
        <v>0</v>
      </c>
      <c r="H3650" s="297" t="s">
        <v>1701</v>
      </c>
      <c r="I3650" s="95">
        <v>100</v>
      </c>
      <c r="J3650" s="101">
        <v>0</v>
      </c>
      <c r="K3650" s="470" t="s">
        <v>1711</v>
      </c>
      <c r="L3650" s="471"/>
      <c r="M3650" s="116">
        <v>0</v>
      </c>
    </row>
    <row r="3651" spans="2:13">
      <c r="B3651" s="70" t="s">
        <v>1686</v>
      </c>
      <c r="C3651" s="105" t="s">
        <v>871</v>
      </c>
      <c r="D3651" s="101">
        <v>150</v>
      </c>
      <c r="E3651" s="297" t="s">
        <v>1686</v>
      </c>
      <c r="F3651" s="105" t="s">
        <v>662</v>
      </c>
      <c r="G3651" s="101">
        <v>90</v>
      </c>
      <c r="H3651" s="297" t="s">
        <v>1687</v>
      </c>
      <c r="I3651" s="95">
        <v>85</v>
      </c>
      <c r="J3651" s="101">
        <v>0</v>
      </c>
      <c r="K3651" s="470" t="s">
        <v>1712</v>
      </c>
      <c r="L3651" s="471"/>
      <c r="M3651" s="116">
        <v>0</v>
      </c>
    </row>
    <row r="3652" spans="2:13">
      <c r="B3652" s="70" t="s">
        <v>1687</v>
      </c>
      <c r="C3652" s="95" t="s">
        <v>1724</v>
      </c>
      <c r="D3652" s="101">
        <v>0</v>
      </c>
      <c r="E3652" s="297" t="s">
        <v>1687</v>
      </c>
      <c r="F3652" s="95" t="s">
        <v>1724</v>
      </c>
      <c r="G3652" s="101">
        <v>0</v>
      </c>
      <c r="H3652" s="297" t="s">
        <v>1702</v>
      </c>
      <c r="I3652" s="109">
        <v>50</v>
      </c>
      <c r="J3652" s="115">
        <v>0</v>
      </c>
      <c r="K3652" s="96"/>
      <c r="L3652" s="109"/>
      <c r="M3652" s="110"/>
    </row>
    <row r="3653" spans="2:13">
      <c r="B3653" s="70" t="s">
        <v>1688</v>
      </c>
      <c r="C3653" s="95" t="s">
        <v>1724</v>
      </c>
      <c r="D3653" s="101">
        <v>0</v>
      </c>
      <c r="E3653" s="297" t="s">
        <v>1688</v>
      </c>
      <c r="F3653" s="95" t="s">
        <v>1724</v>
      </c>
      <c r="G3653" s="101">
        <v>0</v>
      </c>
      <c r="H3653" s="472" t="s">
        <v>1714</v>
      </c>
      <c r="I3653" s="473"/>
      <c r="J3653" s="90" t="s">
        <v>1713</v>
      </c>
      <c r="K3653" s="106">
        <v>40</v>
      </c>
      <c r="L3653" s="91" t="s">
        <v>1707</v>
      </c>
      <c r="M3653" s="107">
        <v>285</v>
      </c>
    </row>
    <row r="3654" spans="2:13">
      <c r="B3654" s="70" t="s">
        <v>1689</v>
      </c>
      <c r="C3654" s="95" t="s">
        <v>1725</v>
      </c>
      <c r="D3654" s="101" t="s">
        <v>1725</v>
      </c>
      <c r="E3654" s="297" t="s">
        <v>1689</v>
      </c>
      <c r="F3654" s="95" t="s">
        <v>1725</v>
      </c>
      <c r="G3654" s="101" t="s">
        <v>1725</v>
      </c>
      <c r="H3654" s="298"/>
      <c r="I3654" s="298"/>
      <c r="J3654" s="298"/>
      <c r="K3654" s="298"/>
      <c r="L3654" s="298"/>
      <c r="M3654" s="74"/>
    </row>
    <row r="3655" spans="2:13">
      <c r="B3655" s="70" t="s">
        <v>1690</v>
      </c>
      <c r="C3655" s="105" t="s">
        <v>1374</v>
      </c>
      <c r="D3655" s="101">
        <v>72</v>
      </c>
      <c r="E3655" s="297" t="s">
        <v>1690</v>
      </c>
      <c r="F3655" s="95" t="s">
        <v>13</v>
      </c>
      <c r="G3655" s="101">
        <v>90</v>
      </c>
      <c r="H3655" s="298"/>
      <c r="I3655" s="298"/>
      <c r="J3655" s="298"/>
      <c r="K3655" s="298"/>
      <c r="L3655" s="298"/>
      <c r="M3655" s="74"/>
    </row>
    <row r="3656" spans="2:13">
      <c r="B3656" s="70" t="s">
        <v>1691</v>
      </c>
      <c r="C3656" s="95" t="s">
        <v>1724</v>
      </c>
      <c r="D3656" s="101">
        <v>0</v>
      </c>
      <c r="E3656" s="297" t="s">
        <v>1691</v>
      </c>
      <c r="F3656" s="105" t="s">
        <v>1197</v>
      </c>
      <c r="G3656" s="101">
        <v>75</v>
      </c>
      <c r="H3656" s="298"/>
      <c r="I3656" s="298"/>
      <c r="J3656" s="298"/>
      <c r="K3656" s="298"/>
      <c r="L3656" s="298"/>
      <c r="M3656" s="74"/>
    </row>
    <row r="3657" spans="2:13">
      <c r="B3657" s="70" t="s">
        <v>1692</v>
      </c>
      <c r="C3657" s="95" t="s">
        <v>1164</v>
      </c>
      <c r="D3657" s="101">
        <v>49</v>
      </c>
      <c r="E3657" s="297" t="s">
        <v>1692</v>
      </c>
      <c r="F3657" s="118" t="s">
        <v>1857</v>
      </c>
      <c r="G3657" s="101">
        <v>60</v>
      </c>
      <c r="H3657" s="298"/>
      <c r="I3657" s="298"/>
      <c r="J3657" s="298"/>
      <c r="K3657" s="298"/>
      <c r="L3657" s="298"/>
      <c r="M3657" s="74"/>
    </row>
    <row r="3658" spans="2:13">
      <c r="B3658" s="70" t="s">
        <v>1693</v>
      </c>
      <c r="C3658" s="95" t="s">
        <v>1724</v>
      </c>
      <c r="D3658" s="101">
        <v>0</v>
      </c>
      <c r="E3658" s="297" t="s">
        <v>1693</v>
      </c>
      <c r="F3658" s="105" t="s">
        <v>1187</v>
      </c>
      <c r="G3658" s="101">
        <v>80</v>
      </c>
      <c r="H3658" s="95" t="s">
        <v>1718</v>
      </c>
      <c r="I3658" s="298"/>
      <c r="J3658" s="94" t="s">
        <v>1719</v>
      </c>
      <c r="K3658" s="298"/>
      <c r="L3658" s="94" t="s">
        <v>1720</v>
      </c>
      <c r="M3658" s="74"/>
    </row>
    <row r="3659" spans="2:13">
      <c r="B3659" s="70" t="s">
        <v>1694</v>
      </c>
      <c r="C3659" s="95" t="s">
        <v>1724</v>
      </c>
      <c r="D3659" s="101">
        <v>0</v>
      </c>
      <c r="E3659" s="297" t="s">
        <v>1694</v>
      </c>
      <c r="F3659" s="95" t="s">
        <v>1724</v>
      </c>
      <c r="G3659" s="101">
        <v>0</v>
      </c>
      <c r="H3659" s="298"/>
      <c r="I3659" s="298"/>
      <c r="J3659" s="298"/>
      <c r="K3659" s="298"/>
      <c r="L3659" s="298"/>
      <c r="M3659" s="74"/>
    </row>
    <row r="3660" spans="2:13">
      <c r="B3660" s="70" t="s">
        <v>1679</v>
      </c>
      <c r="C3660" s="95" t="s">
        <v>865</v>
      </c>
      <c r="D3660" s="101">
        <v>66</v>
      </c>
      <c r="E3660" s="297" t="s">
        <v>1679</v>
      </c>
      <c r="F3660" s="95" t="s">
        <v>1724</v>
      </c>
      <c r="G3660" s="101">
        <v>0</v>
      </c>
      <c r="H3660" s="298"/>
      <c r="I3660" s="298"/>
      <c r="J3660" s="298"/>
      <c r="K3660" s="298"/>
      <c r="L3660" s="298"/>
      <c r="M3660" s="74"/>
    </row>
    <row r="3661" spans="2:13">
      <c r="B3661" s="70" t="s">
        <v>1695</v>
      </c>
      <c r="C3661" s="103" t="s">
        <v>1249</v>
      </c>
      <c r="D3661" s="101">
        <v>63</v>
      </c>
      <c r="E3661" s="297" t="s">
        <v>1695</v>
      </c>
      <c r="F3661" s="95" t="s">
        <v>1724</v>
      </c>
      <c r="G3661" s="101">
        <v>0</v>
      </c>
      <c r="H3661" s="298"/>
      <c r="I3661" s="298"/>
      <c r="J3661" s="298"/>
      <c r="K3661" s="298"/>
      <c r="L3661" s="298"/>
      <c r="M3661" s="74"/>
    </row>
    <row r="3662" spans="2:13" ht="15.75" thickBot="1">
      <c r="B3662" s="111" t="s">
        <v>1731</v>
      </c>
      <c r="C3662" s="102"/>
      <c r="D3662" s="117">
        <v>80</v>
      </c>
      <c r="E3662" s="112" t="s">
        <v>1732</v>
      </c>
      <c r="F3662" s="102"/>
      <c r="G3662" s="117">
        <v>77</v>
      </c>
      <c r="H3662" s="92"/>
      <c r="I3662" s="92"/>
      <c r="J3662" s="92"/>
      <c r="K3662" s="92"/>
      <c r="L3662" s="92"/>
      <c r="M3662" s="93"/>
    </row>
    <row r="3663" spans="2:13" ht="15.75" thickTop="1">
      <c r="B3663" s="113"/>
      <c r="C3663" s="114"/>
      <c r="D3663" s="151"/>
      <c r="E3663" s="113"/>
      <c r="F3663" s="114"/>
      <c r="G3663" s="151"/>
      <c r="H3663" s="67"/>
      <c r="I3663" s="67"/>
      <c r="J3663" s="67"/>
      <c r="K3663" s="67"/>
      <c r="L3663" s="67"/>
      <c r="M3663" s="67"/>
    </row>
    <row r="3664" spans="2:13">
      <c r="B3664" s="113"/>
      <c r="C3664" s="114"/>
      <c r="D3664" s="151"/>
      <c r="E3664" s="113"/>
      <c r="F3664" s="114"/>
      <c r="G3664" s="151"/>
      <c r="H3664" s="67"/>
      <c r="I3664" s="67"/>
      <c r="J3664" s="67"/>
      <c r="K3664" s="67"/>
      <c r="L3664" s="67"/>
      <c r="M3664" s="67"/>
    </row>
    <row r="3665" spans="2:13" ht="15.75" thickBot="1">
      <c r="B3665" s="113"/>
      <c r="C3665" s="114"/>
      <c r="D3665" s="151"/>
      <c r="E3665" s="113"/>
      <c r="F3665" s="114"/>
      <c r="G3665" s="151"/>
      <c r="H3665" s="67"/>
      <c r="I3665" s="67"/>
      <c r="J3665" s="67"/>
      <c r="K3665" s="67"/>
      <c r="L3665" s="67"/>
      <c r="M3665" s="67"/>
    </row>
    <row r="3666" spans="2:13" ht="16.5" thickTop="1" thickBot="1">
      <c r="B3666" s="457" t="s">
        <v>1928</v>
      </c>
      <c r="C3666" s="458"/>
      <c r="D3666" s="459" t="s">
        <v>1660</v>
      </c>
      <c r="E3666" s="460"/>
      <c r="F3666" s="460"/>
      <c r="G3666" s="460"/>
      <c r="H3666" s="460"/>
      <c r="I3666" s="461"/>
      <c r="J3666" s="121"/>
      <c r="K3666" s="68"/>
      <c r="L3666" s="68"/>
      <c r="M3666" s="69"/>
    </row>
    <row r="3667" spans="2:13" ht="15.75" thickTop="1">
      <c r="B3667" s="75" t="s">
        <v>1669</v>
      </c>
      <c r="C3667" s="432">
        <v>10</v>
      </c>
      <c r="D3667" s="431" t="s">
        <v>1654</v>
      </c>
      <c r="E3667" s="432" t="s">
        <v>1655</v>
      </c>
      <c r="F3667" s="432" t="s">
        <v>1656</v>
      </c>
      <c r="G3667" s="432" t="s">
        <v>1658</v>
      </c>
      <c r="H3667" s="432" t="s">
        <v>1657</v>
      </c>
      <c r="I3667" s="433" t="s">
        <v>1659</v>
      </c>
      <c r="J3667" s="122"/>
      <c r="K3667" s="430"/>
      <c r="L3667" s="430"/>
      <c r="M3667" s="74"/>
    </row>
    <row r="3668" spans="2:13">
      <c r="B3668" s="75" t="s">
        <v>1762</v>
      </c>
      <c r="C3668" s="95" t="s">
        <v>1767</v>
      </c>
      <c r="D3668" s="96">
        <v>95</v>
      </c>
      <c r="E3668" s="97">
        <v>109</v>
      </c>
      <c r="F3668" s="97">
        <v>105</v>
      </c>
      <c r="G3668" s="97">
        <v>75</v>
      </c>
      <c r="H3668" s="97">
        <v>85</v>
      </c>
      <c r="I3668" s="98">
        <v>56</v>
      </c>
      <c r="J3668" s="122"/>
      <c r="K3668" s="430"/>
      <c r="L3668" s="430"/>
      <c r="M3668" s="74"/>
    </row>
    <row r="3669" spans="2:13">
      <c r="B3669" s="75" t="s">
        <v>1667</v>
      </c>
      <c r="C3669" s="95" t="s">
        <v>8</v>
      </c>
      <c r="D3669" s="462" t="s">
        <v>1671</v>
      </c>
      <c r="E3669" s="463"/>
      <c r="F3669" s="463"/>
      <c r="G3669" s="463"/>
      <c r="H3669" s="463"/>
      <c r="I3669" s="464"/>
      <c r="J3669" s="122"/>
      <c r="K3669" s="430"/>
      <c r="L3669" s="430"/>
      <c r="M3669" s="74"/>
    </row>
    <row r="3670" spans="2:13">
      <c r="B3670" s="75" t="s">
        <v>1668</v>
      </c>
      <c r="C3670" s="95" t="s">
        <v>9</v>
      </c>
      <c r="D3670" s="465" t="s">
        <v>1663</v>
      </c>
      <c r="E3670" s="466"/>
      <c r="F3670" s="466"/>
      <c r="G3670" s="466" t="s">
        <v>1664</v>
      </c>
      <c r="H3670" s="466"/>
      <c r="I3670" s="467"/>
      <c r="J3670" s="122"/>
      <c r="K3670" s="430"/>
      <c r="L3670" s="430"/>
      <c r="M3670" s="74"/>
    </row>
    <row r="3671" spans="2:13">
      <c r="B3671" s="75" t="s">
        <v>1672</v>
      </c>
      <c r="C3671" s="103" t="s">
        <v>1531</v>
      </c>
      <c r="D3671" s="72" t="s">
        <v>1665</v>
      </c>
      <c r="E3671" s="430" t="s">
        <v>1365</v>
      </c>
      <c r="F3671" s="430"/>
      <c r="G3671" s="73" t="s">
        <v>1665</v>
      </c>
      <c r="H3671" s="430" t="s">
        <v>813</v>
      </c>
      <c r="I3671" s="79"/>
      <c r="J3671" s="441"/>
      <c r="K3671" s="430"/>
      <c r="L3671" s="430"/>
      <c r="M3671" s="74"/>
    </row>
    <row r="3672" spans="2:13">
      <c r="B3672" s="75" t="s">
        <v>1661</v>
      </c>
      <c r="C3672" s="95">
        <v>430.53</v>
      </c>
      <c r="D3672" s="80" t="s">
        <v>1666</v>
      </c>
      <c r="E3672" s="99">
        <v>120</v>
      </c>
      <c r="F3672" s="77"/>
      <c r="G3672" s="81" t="s">
        <v>1666</v>
      </c>
      <c r="H3672" s="99">
        <v>100</v>
      </c>
      <c r="I3672" s="78"/>
      <c r="J3672" s="154"/>
      <c r="K3672" s="430"/>
      <c r="L3672" s="430"/>
      <c r="M3672" s="74"/>
    </row>
    <row r="3673" spans="2:13">
      <c r="B3673" s="75" t="s">
        <v>1662</v>
      </c>
      <c r="C3673" s="95">
        <v>263.52999999999997</v>
      </c>
      <c r="D3673" s="462" t="s">
        <v>1670</v>
      </c>
      <c r="E3673" s="463"/>
      <c r="F3673" s="463"/>
      <c r="G3673" s="463"/>
      <c r="H3673" s="463"/>
      <c r="I3673" s="464"/>
      <c r="J3673" s="154"/>
      <c r="K3673" s="430"/>
      <c r="L3673" s="430"/>
      <c r="M3673" s="74"/>
    </row>
    <row r="3674" spans="2:13">
      <c r="B3674" s="75" t="s">
        <v>1730</v>
      </c>
      <c r="C3674" s="95">
        <v>331.66</v>
      </c>
      <c r="D3674" s="465" t="s">
        <v>1663</v>
      </c>
      <c r="E3674" s="466"/>
      <c r="F3674" s="466"/>
      <c r="G3674" s="466" t="s">
        <v>1664</v>
      </c>
      <c r="H3674" s="466"/>
      <c r="I3674" s="467"/>
      <c r="J3674" s="154"/>
      <c r="K3674" s="430"/>
      <c r="L3674" s="430"/>
      <c r="M3674" s="74"/>
    </row>
    <row r="3675" spans="2:13">
      <c r="B3675" s="75" t="s">
        <v>1715</v>
      </c>
      <c r="C3675" s="95">
        <v>1.46</v>
      </c>
      <c r="D3675" s="72" t="s">
        <v>1665</v>
      </c>
      <c r="E3675" s="430" t="s">
        <v>981</v>
      </c>
      <c r="F3675" s="430"/>
      <c r="G3675" s="73" t="s">
        <v>1665</v>
      </c>
      <c r="H3675" s="430" t="s">
        <v>812</v>
      </c>
      <c r="I3675" s="79"/>
      <c r="J3675" s="154"/>
      <c r="K3675" s="430"/>
      <c r="L3675" s="430"/>
      <c r="M3675" s="74"/>
    </row>
    <row r="3676" spans="2:13">
      <c r="B3676" s="75" t="s">
        <v>1716</v>
      </c>
      <c r="C3676" s="95">
        <v>0.86</v>
      </c>
      <c r="D3676" s="72" t="s">
        <v>1666</v>
      </c>
      <c r="E3676" s="99">
        <v>126</v>
      </c>
      <c r="F3676" s="77"/>
      <c r="G3676" s="81" t="s">
        <v>1666</v>
      </c>
      <c r="H3676" s="100">
        <v>90</v>
      </c>
      <c r="I3676" s="79"/>
      <c r="J3676" s="154"/>
      <c r="K3676" s="430"/>
      <c r="L3676" s="430"/>
      <c r="M3676" s="74"/>
    </row>
    <row r="3677" spans="2:13">
      <c r="B3677" s="468" t="s">
        <v>1673</v>
      </c>
      <c r="C3677" s="463"/>
      <c r="D3677" s="464"/>
      <c r="E3677" s="462" t="s">
        <v>1674</v>
      </c>
      <c r="F3677" s="463"/>
      <c r="G3677" s="464"/>
      <c r="H3677" s="462" t="s">
        <v>1675</v>
      </c>
      <c r="I3677" s="463"/>
      <c r="J3677" s="464"/>
      <c r="K3677" s="462" t="s">
        <v>1703</v>
      </c>
      <c r="L3677" s="463"/>
      <c r="M3677" s="469"/>
    </row>
    <row r="3678" spans="2:13">
      <c r="B3678" s="82" t="s">
        <v>1676</v>
      </c>
      <c r="C3678" s="432" t="s">
        <v>1677</v>
      </c>
      <c r="D3678" s="433" t="s">
        <v>1678</v>
      </c>
      <c r="E3678" s="431" t="s">
        <v>1676</v>
      </c>
      <c r="F3678" s="432" t="s">
        <v>1677</v>
      </c>
      <c r="G3678" s="433" t="s">
        <v>1678</v>
      </c>
      <c r="H3678" s="431" t="s">
        <v>1696</v>
      </c>
      <c r="I3678" s="432" t="s">
        <v>1733</v>
      </c>
      <c r="J3678" s="433" t="s">
        <v>1734</v>
      </c>
      <c r="K3678" s="431" t="s">
        <v>1704</v>
      </c>
      <c r="L3678" s="432"/>
      <c r="M3678" s="86" t="s">
        <v>1705</v>
      </c>
    </row>
    <row r="3679" spans="2:13">
      <c r="B3679" s="70" t="s">
        <v>1680</v>
      </c>
      <c r="C3679" s="95" t="s">
        <v>1146</v>
      </c>
      <c r="D3679" s="101">
        <v>102</v>
      </c>
      <c r="E3679" s="429" t="s">
        <v>1680</v>
      </c>
      <c r="F3679" s="103" t="s">
        <v>946</v>
      </c>
      <c r="G3679" s="101">
        <v>68</v>
      </c>
      <c r="H3679" s="429" t="s">
        <v>1697</v>
      </c>
      <c r="I3679" s="95">
        <v>0</v>
      </c>
      <c r="J3679" s="101">
        <v>0</v>
      </c>
      <c r="K3679" s="429" t="s">
        <v>1706</v>
      </c>
      <c r="L3679" s="430"/>
      <c r="M3679" s="116">
        <v>30</v>
      </c>
    </row>
    <row r="3680" spans="2:13">
      <c r="B3680" s="70" t="s">
        <v>1681</v>
      </c>
      <c r="C3680" s="95" t="s">
        <v>1724</v>
      </c>
      <c r="D3680" s="101">
        <v>0</v>
      </c>
      <c r="E3680" s="429" t="s">
        <v>1681</v>
      </c>
      <c r="F3680" s="95" t="s">
        <v>1724</v>
      </c>
      <c r="G3680" s="101">
        <v>0</v>
      </c>
      <c r="H3680" s="429" t="s">
        <v>1698</v>
      </c>
      <c r="I3680" s="95">
        <v>90</v>
      </c>
      <c r="J3680" s="101">
        <v>-75</v>
      </c>
      <c r="K3680" s="429" t="s">
        <v>1737</v>
      </c>
      <c r="L3680" s="430"/>
      <c r="M3680" s="116">
        <v>86</v>
      </c>
    </row>
    <row r="3681" spans="2:13">
      <c r="B3681" s="70" t="s">
        <v>1682</v>
      </c>
      <c r="C3681" s="95" t="s">
        <v>1724</v>
      </c>
      <c r="D3681" s="101">
        <v>0</v>
      </c>
      <c r="E3681" s="429" t="s">
        <v>1682</v>
      </c>
      <c r="F3681" s="95" t="s">
        <v>1724</v>
      </c>
      <c r="G3681" s="101">
        <v>0</v>
      </c>
      <c r="H3681" s="429" t="s">
        <v>1699</v>
      </c>
      <c r="I3681" s="95">
        <v>0</v>
      </c>
      <c r="J3681" s="101">
        <v>30</v>
      </c>
      <c r="K3681" s="76" t="s">
        <v>1708</v>
      </c>
      <c r="L3681" s="77"/>
      <c r="M3681" s="110">
        <v>0</v>
      </c>
    </row>
    <row r="3682" spans="2:13">
      <c r="B3682" s="70" t="s">
        <v>1683</v>
      </c>
      <c r="C3682" s="95" t="s">
        <v>1724</v>
      </c>
      <c r="D3682" s="101">
        <v>0</v>
      </c>
      <c r="E3682" s="429" t="s">
        <v>1683</v>
      </c>
      <c r="F3682" s="95" t="s">
        <v>1724</v>
      </c>
      <c r="G3682" s="101">
        <v>0</v>
      </c>
      <c r="H3682" s="429" t="s">
        <v>1700</v>
      </c>
      <c r="I3682" s="95">
        <v>0</v>
      </c>
      <c r="J3682" s="101">
        <v>0</v>
      </c>
      <c r="K3682" s="462" t="s">
        <v>1709</v>
      </c>
      <c r="L3682" s="463"/>
      <c r="M3682" s="469"/>
    </row>
    <row r="3683" spans="2:13">
      <c r="B3683" s="70" t="s">
        <v>1684</v>
      </c>
      <c r="C3683" s="95" t="s">
        <v>1725</v>
      </c>
      <c r="D3683" s="101" t="s">
        <v>1725</v>
      </c>
      <c r="E3683" s="429" t="s">
        <v>1684</v>
      </c>
      <c r="F3683" s="95" t="s">
        <v>1725</v>
      </c>
      <c r="G3683" s="101" t="s">
        <v>1725</v>
      </c>
      <c r="H3683" s="430" t="s">
        <v>1726</v>
      </c>
      <c r="I3683" s="95">
        <v>50</v>
      </c>
      <c r="J3683" s="101">
        <v>0</v>
      </c>
      <c r="K3683" s="470" t="s">
        <v>1710</v>
      </c>
      <c r="L3683" s="471"/>
      <c r="M3683" s="116">
        <v>0</v>
      </c>
    </row>
    <row r="3684" spans="2:13">
      <c r="B3684" s="70" t="s">
        <v>1685</v>
      </c>
      <c r="C3684" s="95" t="s">
        <v>1724</v>
      </c>
      <c r="D3684" s="101">
        <v>0</v>
      </c>
      <c r="E3684" s="429" t="s">
        <v>1685</v>
      </c>
      <c r="F3684" s="95" t="s">
        <v>1724</v>
      </c>
      <c r="G3684" s="101">
        <v>0</v>
      </c>
      <c r="H3684" s="429" t="s">
        <v>1701</v>
      </c>
      <c r="I3684" s="95">
        <v>0</v>
      </c>
      <c r="J3684" s="101">
        <v>0</v>
      </c>
      <c r="K3684" s="470" t="s">
        <v>1711</v>
      </c>
      <c r="L3684" s="471"/>
      <c r="M3684" s="116">
        <v>0</v>
      </c>
    </row>
    <row r="3685" spans="2:13">
      <c r="B3685" s="70" t="s">
        <v>1686</v>
      </c>
      <c r="C3685" s="103" t="s">
        <v>1270</v>
      </c>
      <c r="D3685" s="101">
        <v>120</v>
      </c>
      <c r="E3685" s="429" t="s">
        <v>1686</v>
      </c>
      <c r="F3685" s="95" t="s">
        <v>1724</v>
      </c>
      <c r="G3685" s="101">
        <v>0</v>
      </c>
      <c r="H3685" s="429" t="s">
        <v>1687</v>
      </c>
      <c r="I3685" s="95">
        <v>85</v>
      </c>
      <c r="J3685" s="101">
        <v>0</v>
      </c>
      <c r="K3685" s="470" t="s">
        <v>1712</v>
      </c>
      <c r="L3685" s="471"/>
      <c r="M3685" s="116">
        <v>100</v>
      </c>
    </row>
    <row r="3686" spans="2:13">
      <c r="B3686" s="70" t="s">
        <v>1687</v>
      </c>
      <c r="C3686" s="95" t="s">
        <v>1724</v>
      </c>
      <c r="D3686" s="101">
        <v>0</v>
      </c>
      <c r="E3686" s="429" t="s">
        <v>1687</v>
      </c>
      <c r="F3686" s="95" t="s">
        <v>1724</v>
      </c>
      <c r="G3686" s="101">
        <v>0</v>
      </c>
      <c r="H3686" s="429" t="s">
        <v>1702</v>
      </c>
      <c r="I3686" s="109">
        <v>0</v>
      </c>
      <c r="J3686" s="115">
        <v>0</v>
      </c>
      <c r="K3686" s="96"/>
      <c r="L3686" s="109"/>
      <c r="M3686" s="110"/>
    </row>
    <row r="3687" spans="2:13">
      <c r="B3687" s="70" t="s">
        <v>1688</v>
      </c>
      <c r="C3687" s="95" t="s">
        <v>1725</v>
      </c>
      <c r="D3687" s="101" t="s">
        <v>1725</v>
      </c>
      <c r="E3687" s="429" t="s">
        <v>1688</v>
      </c>
      <c r="F3687" s="95" t="s">
        <v>1725</v>
      </c>
      <c r="G3687" s="101" t="s">
        <v>1725</v>
      </c>
      <c r="H3687" s="472" t="s">
        <v>1714</v>
      </c>
      <c r="I3687" s="473"/>
      <c r="J3687" s="90" t="s">
        <v>1713</v>
      </c>
      <c r="K3687" s="106">
        <v>-60</v>
      </c>
      <c r="L3687" s="91" t="s">
        <v>1707</v>
      </c>
      <c r="M3687" s="107">
        <v>290</v>
      </c>
    </row>
    <row r="3688" spans="2:13">
      <c r="B3688" s="70" t="s">
        <v>1689</v>
      </c>
      <c r="C3688" s="95" t="s">
        <v>1724</v>
      </c>
      <c r="D3688" s="101">
        <v>0</v>
      </c>
      <c r="E3688" s="429" t="s">
        <v>1689</v>
      </c>
      <c r="F3688" s="95" t="s">
        <v>1724</v>
      </c>
      <c r="G3688" s="101">
        <v>0</v>
      </c>
      <c r="H3688" s="430"/>
      <c r="I3688" s="430"/>
      <c r="J3688" s="430"/>
      <c r="K3688" s="430"/>
      <c r="L3688" s="430"/>
      <c r="M3688" s="74"/>
    </row>
    <row r="3689" spans="2:13">
      <c r="B3689" s="70" t="s">
        <v>1690</v>
      </c>
      <c r="C3689" s="95" t="s">
        <v>1724</v>
      </c>
      <c r="D3689" s="101">
        <v>0</v>
      </c>
      <c r="E3689" s="429" t="s">
        <v>1690</v>
      </c>
      <c r="F3689" s="95" t="s">
        <v>1724</v>
      </c>
      <c r="G3689" s="101">
        <v>0</v>
      </c>
      <c r="H3689" s="430"/>
      <c r="I3689" s="430"/>
      <c r="J3689" s="430"/>
      <c r="K3689" s="430"/>
      <c r="L3689" s="430"/>
      <c r="M3689" s="74"/>
    </row>
    <row r="3690" spans="2:13">
      <c r="B3690" s="70" t="s">
        <v>1691</v>
      </c>
      <c r="C3690" s="95" t="s">
        <v>1724</v>
      </c>
      <c r="D3690" s="101">
        <v>0</v>
      </c>
      <c r="E3690" s="429" t="s">
        <v>1691</v>
      </c>
      <c r="F3690" s="95" t="s">
        <v>1724</v>
      </c>
      <c r="G3690" s="101">
        <v>0</v>
      </c>
      <c r="H3690" s="430"/>
      <c r="I3690" s="430"/>
      <c r="J3690" s="430"/>
      <c r="K3690" s="430"/>
      <c r="L3690" s="430"/>
      <c r="M3690" s="74"/>
    </row>
    <row r="3691" spans="2:13">
      <c r="B3691" s="70" t="s">
        <v>1692</v>
      </c>
      <c r="C3691" s="103" t="s">
        <v>1254</v>
      </c>
      <c r="D3691" s="101">
        <v>80</v>
      </c>
      <c r="E3691" s="429" t="s">
        <v>1692</v>
      </c>
      <c r="F3691" s="95" t="s">
        <v>1724</v>
      </c>
      <c r="G3691" s="101">
        <v>0</v>
      </c>
      <c r="H3691" s="430"/>
      <c r="I3691" s="430"/>
      <c r="J3691" s="430"/>
      <c r="K3691" s="430"/>
      <c r="L3691" s="430"/>
      <c r="M3691" s="74"/>
    </row>
    <row r="3692" spans="2:13">
      <c r="B3692" s="70" t="s">
        <v>1693</v>
      </c>
      <c r="C3692" s="95" t="s">
        <v>1724</v>
      </c>
      <c r="D3692" s="101">
        <v>0</v>
      </c>
      <c r="E3692" s="429" t="s">
        <v>1693</v>
      </c>
      <c r="F3692" s="95" t="s">
        <v>1724</v>
      </c>
      <c r="G3692" s="101">
        <v>0</v>
      </c>
      <c r="H3692" s="95" t="s">
        <v>1718</v>
      </c>
      <c r="I3692" s="430"/>
      <c r="J3692" s="94" t="s">
        <v>1719</v>
      </c>
      <c r="K3692" s="430"/>
      <c r="L3692" s="94" t="s">
        <v>1720</v>
      </c>
      <c r="M3692" s="74"/>
    </row>
    <row r="3693" spans="2:13">
      <c r="B3693" s="70" t="s">
        <v>1694</v>
      </c>
      <c r="C3693" s="95" t="s">
        <v>1076</v>
      </c>
      <c r="D3693" s="101">
        <v>120</v>
      </c>
      <c r="E3693" s="429" t="s">
        <v>1694</v>
      </c>
      <c r="F3693" s="95" t="s">
        <v>1724</v>
      </c>
      <c r="G3693" s="101">
        <v>0</v>
      </c>
      <c r="H3693" s="430"/>
      <c r="I3693" s="430"/>
      <c r="J3693" s="430"/>
      <c r="K3693" s="430"/>
      <c r="L3693" s="430"/>
      <c r="M3693" s="74"/>
    </row>
    <row r="3694" spans="2:13">
      <c r="B3694" s="70" t="s">
        <v>1679</v>
      </c>
      <c r="C3694" s="95" t="s">
        <v>754</v>
      </c>
      <c r="D3694" s="101">
        <v>80</v>
      </c>
      <c r="E3694" s="429" t="s">
        <v>1679</v>
      </c>
      <c r="F3694" s="95" t="s">
        <v>1724</v>
      </c>
      <c r="G3694" s="101">
        <v>0</v>
      </c>
      <c r="H3694" s="430"/>
      <c r="I3694" s="430"/>
      <c r="J3694" s="430"/>
      <c r="K3694" s="430"/>
      <c r="L3694" s="430"/>
      <c r="M3694" s="74"/>
    </row>
    <row r="3695" spans="2:13">
      <c r="B3695" s="70" t="s">
        <v>1695</v>
      </c>
      <c r="C3695" s="95" t="s">
        <v>965</v>
      </c>
      <c r="D3695" s="101">
        <v>80</v>
      </c>
      <c r="E3695" s="429" t="s">
        <v>1695</v>
      </c>
      <c r="F3695" s="95" t="s">
        <v>1724</v>
      </c>
      <c r="G3695" s="101">
        <v>0</v>
      </c>
      <c r="H3695" s="430"/>
      <c r="I3695" s="430"/>
      <c r="J3695" s="430"/>
      <c r="K3695" s="430"/>
      <c r="L3695" s="430"/>
      <c r="M3695" s="74"/>
    </row>
    <row r="3696" spans="2:13" ht="15.75" thickBot="1">
      <c r="B3696" s="111" t="s">
        <v>1731</v>
      </c>
      <c r="C3696" s="102"/>
      <c r="D3696" s="117">
        <v>97</v>
      </c>
      <c r="E3696" s="112" t="s">
        <v>1732</v>
      </c>
      <c r="F3696" s="102"/>
      <c r="G3696" s="117">
        <v>68</v>
      </c>
      <c r="H3696" s="92"/>
      <c r="I3696" s="92"/>
      <c r="J3696" s="92"/>
      <c r="K3696" s="92"/>
      <c r="L3696" s="92"/>
      <c r="M3696" s="93"/>
    </row>
    <row r="3697" spans="2:13" ht="15.75" thickTop="1">
      <c r="B3697" s="113"/>
      <c r="C3697" s="114"/>
      <c r="D3697" s="151"/>
      <c r="E3697" s="113"/>
      <c r="F3697" s="114"/>
      <c r="G3697" s="151"/>
      <c r="H3697" s="67"/>
      <c r="I3697" s="67"/>
      <c r="J3697" s="67"/>
      <c r="K3697" s="67"/>
      <c r="L3697" s="67"/>
      <c r="M3697" s="67"/>
    </row>
    <row r="3698" spans="2:13">
      <c r="B3698" s="113"/>
      <c r="C3698" s="114"/>
      <c r="D3698" s="151"/>
      <c r="E3698" s="113"/>
      <c r="F3698" s="114"/>
      <c r="G3698" s="151"/>
      <c r="H3698" s="67"/>
      <c r="I3698" s="67"/>
      <c r="J3698" s="67"/>
      <c r="K3698" s="67"/>
      <c r="L3698" s="67"/>
      <c r="M3698" s="67"/>
    </row>
    <row r="3699" spans="2:13" ht="15.75" thickBot="1">
      <c r="B3699" s="113"/>
      <c r="C3699" s="114"/>
      <c r="D3699" s="151"/>
      <c r="E3699" s="113"/>
      <c r="F3699" s="114"/>
      <c r="G3699" s="151"/>
      <c r="H3699" s="67"/>
      <c r="I3699" s="67"/>
      <c r="J3699" s="67"/>
      <c r="K3699" s="67"/>
      <c r="L3699" s="67"/>
      <c r="M3699" s="67"/>
    </row>
    <row r="3700" spans="2:13" ht="16.5" thickTop="1" thickBot="1">
      <c r="B3700" s="457" t="s">
        <v>1929</v>
      </c>
      <c r="C3700" s="458"/>
      <c r="D3700" s="459" t="s">
        <v>1660</v>
      </c>
      <c r="E3700" s="460"/>
      <c r="F3700" s="460"/>
      <c r="G3700" s="460"/>
      <c r="H3700" s="460"/>
      <c r="I3700" s="461"/>
      <c r="J3700" s="342"/>
      <c r="K3700" s="68"/>
      <c r="L3700" s="68"/>
      <c r="M3700" s="69"/>
    </row>
    <row r="3701" spans="2:13" ht="15.75" thickTop="1">
      <c r="B3701" s="75" t="s">
        <v>1669</v>
      </c>
      <c r="C3701" s="432">
        <v>13</v>
      </c>
      <c r="D3701" s="431" t="s">
        <v>1654</v>
      </c>
      <c r="E3701" s="432" t="s">
        <v>1655</v>
      </c>
      <c r="F3701" s="432" t="s">
        <v>1656</v>
      </c>
      <c r="G3701" s="432" t="s">
        <v>1658</v>
      </c>
      <c r="H3701" s="432" t="s">
        <v>1657</v>
      </c>
      <c r="I3701" s="433" t="s">
        <v>1659</v>
      </c>
      <c r="J3701" s="226"/>
      <c r="K3701" s="430"/>
      <c r="L3701" s="430"/>
      <c r="M3701" s="74"/>
    </row>
    <row r="3702" spans="2:13">
      <c r="B3702" s="75" t="s">
        <v>1762</v>
      </c>
      <c r="C3702" s="95" t="s">
        <v>1767</v>
      </c>
      <c r="D3702" s="96">
        <v>83</v>
      </c>
      <c r="E3702" s="97">
        <v>106</v>
      </c>
      <c r="F3702" s="97">
        <v>65</v>
      </c>
      <c r="G3702" s="97">
        <v>86</v>
      </c>
      <c r="H3702" s="97">
        <v>65</v>
      </c>
      <c r="I3702" s="98">
        <v>85</v>
      </c>
      <c r="J3702" s="226"/>
      <c r="K3702" s="430"/>
      <c r="L3702" s="430"/>
      <c r="M3702" s="74"/>
    </row>
    <row r="3703" spans="2:13">
      <c r="B3703" s="75" t="s">
        <v>1667</v>
      </c>
      <c r="C3703" s="95" t="s">
        <v>12</v>
      </c>
      <c r="D3703" s="462" t="s">
        <v>1671</v>
      </c>
      <c r="E3703" s="463"/>
      <c r="F3703" s="463"/>
      <c r="G3703" s="463"/>
      <c r="H3703" s="463"/>
      <c r="I3703" s="464"/>
      <c r="J3703" s="226"/>
      <c r="K3703" s="430"/>
      <c r="L3703" s="430"/>
      <c r="M3703" s="74"/>
    </row>
    <row r="3704" spans="2:13">
      <c r="B3704" s="75" t="s">
        <v>1668</v>
      </c>
      <c r="C3704" s="95" t="s">
        <v>4</v>
      </c>
      <c r="D3704" s="465" t="s">
        <v>1663</v>
      </c>
      <c r="E3704" s="466"/>
      <c r="F3704" s="466"/>
      <c r="G3704" s="466" t="s">
        <v>1664</v>
      </c>
      <c r="H3704" s="466"/>
      <c r="I3704" s="467"/>
      <c r="J3704" s="226"/>
      <c r="K3704" s="430"/>
      <c r="L3704" s="430"/>
      <c r="M3704" s="74"/>
    </row>
    <row r="3705" spans="2:13">
      <c r="B3705" s="75" t="s">
        <v>1672</v>
      </c>
      <c r="C3705" s="95" t="s">
        <v>1443</v>
      </c>
      <c r="D3705" s="72" t="s">
        <v>1665</v>
      </c>
      <c r="E3705" s="430" t="s">
        <v>907</v>
      </c>
      <c r="F3705" s="430"/>
      <c r="G3705" s="73" t="s">
        <v>1665</v>
      </c>
      <c r="H3705" s="430" t="s">
        <v>871</v>
      </c>
      <c r="I3705" s="79"/>
      <c r="J3705" s="443"/>
      <c r="K3705" s="430"/>
      <c r="L3705" s="430"/>
      <c r="M3705" s="74"/>
    </row>
    <row r="3706" spans="2:13">
      <c r="B3706" s="75" t="s">
        <v>1661</v>
      </c>
      <c r="C3706" s="95">
        <v>525.76</v>
      </c>
      <c r="D3706" s="80" t="s">
        <v>1666</v>
      </c>
      <c r="E3706" s="99">
        <v>84</v>
      </c>
      <c r="F3706" s="77"/>
      <c r="G3706" s="81" t="s">
        <v>1666</v>
      </c>
      <c r="H3706" s="99">
        <v>150</v>
      </c>
      <c r="I3706" s="78"/>
      <c r="J3706" s="193"/>
      <c r="K3706" s="430"/>
      <c r="L3706" s="430"/>
      <c r="M3706" s="74"/>
    </row>
    <row r="3707" spans="2:13">
      <c r="B3707" s="75" t="s">
        <v>1662</v>
      </c>
      <c r="C3707" s="95">
        <v>259.58</v>
      </c>
      <c r="D3707" s="462" t="s">
        <v>1670</v>
      </c>
      <c r="E3707" s="463"/>
      <c r="F3707" s="463"/>
      <c r="G3707" s="463"/>
      <c r="H3707" s="463"/>
      <c r="I3707" s="464"/>
      <c r="J3707" s="193"/>
      <c r="K3707" s="430"/>
      <c r="L3707" s="430"/>
      <c r="M3707" s="74"/>
    </row>
    <row r="3708" spans="2:13">
      <c r="B3708" s="75" t="s">
        <v>1730</v>
      </c>
      <c r="C3708" s="95">
        <v>513.34</v>
      </c>
      <c r="D3708" s="465" t="s">
        <v>1663</v>
      </c>
      <c r="E3708" s="466"/>
      <c r="F3708" s="466"/>
      <c r="G3708" s="466" t="s">
        <v>1664</v>
      </c>
      <c r="H3708" s="466"/>
      <c r="I3708" s="467"/>
      <c r="J3708" s="193"/>
      <c r="K3708" s="430"/>
      <c r="L3708" s="430"/>
      <c r="M3708" s="74"/>
    </row>
    <row r="3709" spans="2:13">
      <c r="B3709" s="75" t="s">
        <v>1715</v>
      </c>
      <c r="C3709" s="95">
        <v>1.28</v>
      </c>
      <c r="D3709" s="72" t="s">
        <v>1665</v>
      </c>
      <c r="E3709" s="430" t="s">
        <v>1218</v>
      </c>
      <c r="F3709" s="430"/>
      <c r="G3709" s="73" t="s">
        <v>1665</v>
      </c>
      <c r="H3709" s="430" t="s">
        <v>868</v>
      </c>
      <c r="I3709" s="79"/>
      <c r="J3709" s="193"/>
      <c r="K3709" s="430"/>
      <c r="L3709" s="430"/>
      <c r="M3709" s="74"/>
    </row>
    <row r="3710" spans="2:13">
      <c r="B3710" s="75" t="s">
        <v>1716</v>
      </c>
      <c r="C3710" s="95">
        <v>1.31</v>
      </c>
      <c r="D3710" s="72" t="s">
        <v>1666</v>
      </c>
      <c r="E3710" s="99">
        <v>90</v>
      </c>
      <c r="F3710" s="77"/>
      <c r="G3710" s="81" t="s">
        <v>1666</v>
      </c>
      <c r="H3710" s="100">
        <v>84</v>
      </c>
      <c r="I3710" s="79"/>
      <c r="J3710" s="193"/>
      <c r="K3710" s="430"/>
      <c r="L3710" s="430"/>
      <c r="M3710" s="74"/>
    </row>
    <row r="3711" spans="2:13">
      <c r="B3711" s="468" t="s">
        <v>1673</v>
      </c>
      <c r="C3711" s="463"/>
      <c r="D3711" s="464"/>
      <c r="E3711" s="462" t="s">
        <v>1674</v>
      </c>
      <c r="F3711" s="463"/>
      <c r="G3711" s="464"/>
      <c r="H3711" s="462" t="s">
        <v>1675</v>
      </c>
      <c r="I3711" s="463"/>
      <c r="J3711" s="464"/>
      <c r="K3711" s="462" t="s">
        <v>1703</v>
      </c>
      <c r="L3711" s="463"/>
      <c r="M3711" s="469"/>
    </row>
    <row r="3712" spans="2:13">
      <c r="B3712" s="82" t="s">
        <v>1676</v>
      </c>
      <c r="C3712" s="432" t="s">
        <v>1677</v>
      </c>
      <c r="D3712" s="433" t="s">
        <v>1678</v>
      </c>
      <c r="E3712" s="431" t="s">
        <v>1676</v>
      </c>
      <c r="F3712" s="432" t="s">
        <v>1677</v>
      </c>
      <c r="G3712" s="433" t="s">
        <v>1678</v>
      </c>
      <c r="H3712" s="431" t="s">
        <v>1696</v>
      </c>
      <c r="I3712" s="432" t="s">
        <v>1733</v>
      </c>
      <c r="J3712" s="433" t="s">
        <v>1734</v>
      </c>
      <c r="K3712" s="431" t="s">
        <v>1704</v>
      </c>
      <c r="L3712" s="432"/>
      <c r="M3712" s="86" t="s">
        <v>1705</v>
      </c>
    </row>
    <row r="3713" spans="2:13">
      <c r="B3713" s="70" t="s">
        <v>1680</v>
      </c>
      <c r="C3713" s="95" t="s">
        <v>1146</v>
      </c>
      <c r="D3713" s="101">
        <v>102</v>
      </c>
      <c r="E3713" s="429" t="s">
        <v>1680</v>
      </c>
      <c r="F3713" s="103" t="s">
        <v>946</v>
      </c>
      <c r="G3713" s="101">
        <v>68</v>
      </c>
      <c r="H3713" s="429" t="s">
        <v>1697</v>
      </c>
      <c r="I3713" s="95">
        <v>0</v>
      </c>
      <c r="J3713" s="101">
        <v>0</v>
      </c>
      <c r="K3713" s="429" t="s">
        <v>1706</v>
      </c>
      <c r="L3713" s="430"/>
      <c r="M3713" s="116">
        <v>0</v>
      </c>
    </row>
    <row r="3714" spans="2:13">
      <c r="B3714" s="70" t="s">
        <v>1681</v>
      </c>
      <c r="C3714" s="95" t="s">
        <v>1724</v>
      </c>
      <c r="D3714" s="101">
        <v>0</v>
      </c>
      <c r="E3714" s="429" t="s">
        <v>1681</v>
      </c>
      <c r="F3714" s="95" t="s">
        <v>1724</v>
      </c>
      <c r="G3714" s="101">
        <v>0</v>
      </c>
      <c r="H3714" s="429" t="s">
        <v>1698</v>
      </c>
      <c r="I3714" s="95">
        <v>100</v>
      </c>
      <c r="J3714" s="101">
        <v>0</v>
      </c>
      <c r="K3714" s="429" t="s">
        <v>1737</v>
      </c>
      <c r="L3714" s="430"/>
      <c r="M3714" s="116">
        <v>0</v>
      </c>
    </row>
    <row r="3715" spans="2:13">
      <c r="B3715" s="70" t="s">
        <v>1682</v>
      </c>
      <c r="C3715" s="95" t="s">
        <v>1724</v>
      </c>
      <c r="D3715" s="101">
        <v>0</v>
      </c>
      <c r="E3715" s="429" t="s">
        <v>1682</v>
      </c>
      <c r="F3715" s="95" t="s">
        <v>1724</v>
      </c>
      <c r="G3715" s="101">
        <v>0</v>
      </c>
      <c r="H3715" s="429" t="s">
        <v>1699</v>
      </c>
      <c r="I3715" s="95">
        <v>100</v>
      </c>
      <c r="J3715" s="101">
        <v>50</v>
      </c>
      <c r="K3715" s="76" t="s">
        <v>1708</v>
      </c>
      <c r="L3715" s="77"/>
      <c r="M3715" s="110">
        <v>0</v>
      </c>
    </row>
    <row r="3716" spans="2:13">
      <c r="B3716" s="70" t="s">
        <v>1683</v>
      </c>
      <c r="C3716" s="118" t="s">
        <v>1789</v>
      </c>
      <c r="D3716" s="101">
        <v>75</v>
      </c>
      <c r="E3716" s="429" t="s">
        <v>1683</v>
      </c>
      <c r="F3716" s="95" t="s">
        <v>1724</v>
      </c>
      <c r="G3716" s="101">
        <v>0</v>
      </c>
      <c r="H3716" s="429" t="s">
        <v>1700</v>
      </c>
      <c r="I3716" s="95">
        <v>0</v>
      </c>
      <c r="J3716" s="101">
        <v>10</v>
      </c>
      <c r="K3716" s="462" t="s">
        <v>1709</v>
      </c>
      <c r="L3716" s="463"/>
      <c r="M3716" s="469"/>
    </row>
    <row r="3717" spans="2:13">
      <c r="B3717" s="70" t="s">
        <v>1684</v>
      </c>
      <c r="C3717" s="95" t="s">
        <v>1724</v>
      </c>
      <c r="D3717" s="101">
        <v>0</v>
      </c>
      <c r="E3717" s="429" t="s">
        <v>1684</v>
      </c>
      <c r="F3717" s="95" t="s">
        <v>1724</v>
      </c>
      <c r="G3717" s="101">
        <v>0</v>
      </c>
      <c r="H3717" s="430" t="s">
        <v>1726</v>
      </c>
      <c r="I3717" s="95">
        <v>50</v>
      </c>
      <c r="J3717" s="101">
        <v>0</v>
      </c>
      <c r="K3717" s="470" t="s">
        <v>1710</v>
      </c>
      <c r="L3717" s="471"/>
      <c r="M3717" s="116">
        <v>0</v>
      </c>
    </row>
    <row r="3718" spans="2:13">
      <c r="B3718" s="70" t="s">
        <v>1685</v>
      </c>
      <c r="C3718" s="95" t="s">
        <v>955</v>
      </c>
      <c r="D3718" s="101">
        <v>75</v>
      </c>
      <c r="E3718" s="429" t="s">
        <v>1685</v>
      </c>
      <c r="F3718" s="95" t="s">
        <v>958</v>
      </c>
      <c r="G3718" s="101">
        <v>52</v>
      </c>
      <c r="H3718" s="429" t="s">
        <v>1701</v>
      </c>
      <c r="I3718" s="95">
        <v>0</v>
      </c>
      <c r="J3718" s="101">
        <v>40</v>
      </c>
      <c r="K3718" s="470" t="s">
        <v>1711</v>
      </c>
      <c r="L3718" s="471"/>
      <c r="M3718" s="116">
        <v>0</v>
      </c>
    </row>
    <row r="3719" spans="2:13">
      <c r="B3719" s="70" t="s">
        <v>1686</v>
      </c>
      <c r="C3719" s="95" t="s">
        <v>1725</v>
      </c>
      <c r="D3719" s="101" t="s">
        <v>1725</v>
      </c>
      <c r="E3719" s="429" t="s">
        <v>1686</v>
      </c>
      <c r="F3719" s="95" t="s">
        <v>1725</v>
      </c>
      <c r="G3719" s="101" t="s">
        <v>1725</v>
      </c>
      <c r="H3719" s="429" t="s">
        <v>1687</v>
      </c>
      <c r="I3719" s="95">
        <v>85</v>
      </c>
      <c r="J3719" s="101">
        <v>60</v>
      </c>
      <c r="K3719" s="470" t="s">
        <v>1712</v>
      </c>
      <c r="L3719" s="471"/>
      <c r="M3719" s="116">
        <v>0</v>
      </c>
    </row>
    <row r="3720" spans="2:13">
      <c r="B3720" s="70" t="s">
        <v>1687</v>
      </c>
      <c r="C3720" s="95" t="s">
        <v>1725</v>
      </c>
      <c r="D3720" s="101" t="s">
        <v>1725</v>
      </c>
      <c r="E3720" s="429" t="s">
        <v>1687</v>
      </c>
      <c r="F3720" s="95" t="s">
        <v>1725</v>
      </c>
      <c r="G3720" s="101" t="s">
        <v>1725</v>
      </c>
      <c r="H3720" s="429" t="s">
        <v>1702</v>
      </c>
      <c r="I3720" s="109">
        <v>0</v>
      </c>
      <c r="J3720" s="115">
        <v>0</v>
      </c>
      <c r="K3720" s="96"/>
      <c r="L3720" s="109"/>
      <c r="M3720" s="110"/>
    </row>
    <row r="3721" spans="2:13">
      <c r="B3721" s="70" t="s">
        <v>1688</v>
      </c>
      <c r="C3721" s="103" t="s">
        <v>813</v>
      </c>
      <c r="D3721" s="101">
        <v>100</v>
      </c>
      <c r="E3721" s="429" t="s">
        <v>1688</v>
      </c>
      <c r="F3721" s="95" t="s">
        <v>1724</v>
      </c>
      <c r="G3721" s="101">
        <v>0</v>
      </c>
      <c r="H3721" s="472" t="s">
        <v>1714</v>
      </c>
      <c r="I3721" s="473"/>
      <c r="J3721" s="90" t="s">
        <v>1713</v>
      </c>
      <c r="K3721" s="106">
        <v>30</v>
      </c>
      <c r="L3721" s="91" t="s">
        <v>1707</v>
      </c>
      <c r="M3721" s="107">
        <v>115</v>
      </c>
    </row>
    <row r="3722" spans="2:13">
      <c r="B3722" s="70" t="s">
        <v>1689</v>
      </c>
      <c r="C3722" s="95" t="s">
        <v>695</v>
      </c>
      <c r="D3722" s="101">
        <v>36</v>
      </c>
      <c r="E3722" s="429" t="s">
        <v>1689</v>
      </c>
      <c r="F3722" s="95" t="s">
        <v>1724</v>
      </c>
      <c r="G3722" s="101">
        <v>0</v>
      </c>
      <c r="H3722" s="430"/>
      <c r="I3722" s="430"/>
      <c r="J3722" s="430"/>
      <c r="K3722" s="430"/>
      <c r="L3722" s="430"/>
      <c r="M3722" s="74"/>
    </row>
    <row r="3723" spans="2:13">
      <c r="B3723" s="70" t="s">
        <v>1690</v>
      </c>
      <c r="C3723" s="95" t="s">
        <v>1724</v>
      </c>
      <c r="D3723" s="101">
        <v>0</v>
      </c>
      <c r="E3723" s="429" t="s">
        <v>1690</v>
      </c>
      <c r="F3723" s="95" t="s">
        <v>1724</v>
      </c>
      <c r="G3723" s="101">
        <v>0</v>
      </c>
      <c r="H3723" s="430"/>
      <c r="I3723" s="430"/>
      <c r="J3723" s="430"/>
      <c r="K3723" s="430"/>
      <c r="L3723" s="430"/>
      <c r="M3723" s="74"/>
    </row>
    <row r="3724" spans="2:13">
      <c r="B3724" s="70" t="s">
        <v>1691</v>
      </c>
      <c r="C3724" s="95" t="s">
        <v>1751</v>
      </c>
      <c r="D3724" s="101">
        <v>80</v>
      </c>
      <c r="E3724" s="429" t="s">
        <v>1691</v>
      </c>
      <c r="F3724" s="95" t="s">
        <v>1724</v>
      </c>
      <c r="G3724" s="101">
        <v>0</v>
      </c>
      <c r="H3724" s="430"/>
      <c r="I3724" s="430"/>
      <c r="J3724" s="430"/>
      <c r="K3724" s="430"/>
      <c r="L3724" s="430"/>
      <c r="M3724" s="74"/>
    </row>
    <row r="3725" spans="2:13">
      <c r="B3725" s="70" t="s">
        <v>1692</v>
      </c>
      <c r="C3725" s="103" t="s">
        <v>1254</v>
      </c>
      <c r="D3725" s="101">
        <v>80</v>
      </c>
      <c r="E3725" s="429" t="s">
        <v>1692</v>
      </c>
      <c r="F3725" s="95" t="s">
        <v>1724</v>
      </c>
      <c r="G3725" s="101">
        <v>0</v>
      </c>
      <c r="H3725" s="430"/>
      <c r="I3725" s="430"/>
      <c r="J3725" s="430"/>
      <c r="K3725" s="430"/>
      <c r="L3725" s="430"/>
      <c r="M3725" s="74"/>
    </row>
    <row r="3726" spans="2:13">
      <c r="B3726" s="70" t="s">
        <v>1693</v>
      </c>
      <c r="C3726" s="95" t="s">
        <v>658</v>
      </c>
      <c r="D3726" s="101">
        <v>30</v>
      </c>
      <c r="E3726" s="429" t="s">
        <v>1693</v>
      </c>
      <c r="F3726" s="105" t="s">
        <v>1187</v>
      </c>
      <c r="G3726" s="101">
        <v>80</v>
      </c>
      <c r="H3726" s="95" t="s">
        <v>1718</v>
      </c>
      <c r="I3726" s="430"/>
      <c r="J3726" s="94" t="s">
        <v>1719</v>
      </c>
      <c r="K3726" s="430"/>
      <c r="L3726" s="94" t="s">
        <v>1720</v>
      </c>
      <c r="M3726" s="74"/>
    </row>
    <row r="3727" spans="2:13">
      <c r="B3727" s="70" t="s">
        <v>1694</v>
      </c>
      <c r="C3727" s="95" t="s">
        <v>1724</v>
      </c>
      <c r="D3727" s="101">
        <v>0</v>
      </c>
      <c r="E3727" s="429" t="s">
        <v>1694</v>
      </c>
      <c r="F3727" s="95" t="s">
        <v>1724</v>
      </c>
      <c r="G3727" s="101">
        <v>0</v>
      </c>
      <c r="H3727" s="430"/>
      <c r="I3727" s="430"/>
      <c r="J3727" s="430"/>
      <c r="K3727" s="430"/>
      <c r="L3727" s="430"/>
      <c r="M3727" s="74"/>
    </row>
    <row r="3728" spans="2:13">
      <c r="B3728" s="70" t="s">
        <v>1679</v>
      </c>
      <c r="C3728" s="105" t="s">
        <v>1264</v>
      </c>
      <c r="D3728" s="101">
        <v>110</v>
      </c>
      <c r="E3728" s="429" t="s">
        <v>1679</v>
      </c>
      <c r="F3728" s="95" t="s">
        <v>763</v>
      </c>
      <c r="G3728" s="101">
        <v>80</v>
      </c>
      <c r="H3728" s="430"/>
      <c r="I3728" s="430"/>
      <c r="J3728" s="430"/>
      <c r="K3728" s="430"/>
      <c r="L3728" s="430"/>
      <c r="M3728" s="74"/>
    </row>
    <row r="3729" spans="2:13">
      <c r="B3729" s="70" t="s">
        <v>1695</v>
      </c>
      <c r="C3729" s="105" t="s">
        <v>711</v>
      </c>
      <c r="D3729" s="101">
        <v>70</v>
      </c>
      <c r="E3729" s="429" t="s">
        <v>1695</v>
      </c>
      <c r="F3729" s="95" t="s">
        <v>1724</v>
      </c>
      <c r="G3729" s="101">
        <v>0</v>
      </c>
      <c r="H3729" s="430"/>
      <c r="I3729" s="430"/>
      <c r="J3729" s="430"/>
      <c r="K3729" s="430"/>
      <c r="L3729" s="430"/>
      <c r="M3729" s="74"/>
    </row>
    <row r="3730" spans="2:13" ht="15.75" thickBot="1">
      <c r="B3730" s="111" t="s">
        <v>1731</v>
      </c>
      <c r="C3730" s="102"/>
      <c r="D3730" s="117">
        <v>76</v>
      </c>
      <c r="E3730" s="112" t="s">
        <v>1732</v>
      </c>
      <c r="F3730" s="102"/>
      <c r="G3730" s="117">
        <v>70</v>
      </c>
      <c r="H3730" s="92"/>
      <c r="I3730" s="92"/>
      <c r="J3730" s="92"/>
      <c r="K3730" s="92"/>
      <c r="L3730" s="92"/>
      <c r="M3730" s="93"/>
    </row>
    <row r="3731" spans="2:13" ht="15.75" thickTop="1">
      <c r="B3731" s="113"/>
      <c r="C3731" s="114"/>
      <c r="D3731" s="151"/>
      <c r="E3731" s="113"/>
      <c r="F3731" s="114"/>
      <c r="G3731" s="151"/>
      <c r="H3731" s="67"/>
      <c r="I3731" s="67"/>
      <c r="J3731" s="67"/>
      <c r="K3731" s="67"/>
      <c r="L3731" s="67"/>
      <c r="M3731" s="67"/>
    </row>
    <row r="3732" spans="2:13">
      <c r="B3732" s="113"/>
      <c r="C3732" s="114"/>
      <c r="D3732" s="151"/>
      <c r="E3732" s="113"/>
      <c r="F3732" s="114"/>
      <c r="G3732" s="151"/>
      <c r="H3732" s="67"/>
      <c r="I3732" s="67"/>
      <c r="J3732" s="67"/>
      <c r="K3732" s="67"/>
      <c r="L3732" s="67"/>
      <c r="M3732" s="67"/>
    </row>
    <row r="3733" spans="2:13" ht="15.75" thickBot="1"/>
    <row r="3734" spans="2:13" ht="16.5" thickTop="1" thickBot="1">
      <c r="B3734" s="457" t="s">
        <v>1744</v>
      </c>
      <c r="C3734" s="458"/>
      <c r="D3734" s="459" t="s">
        <v>1660</v>
      </c>
      <c r="E3734" s="459"/>
      <c r="F3734" s="459"/>
      <c r="G3734" s="459"/>
      <c r="H3734" s="459"/>
      <c r="I3734" s="479"/>
      <c r="J3734" s="139"/>
      <c r="K3734" s="68"/>
      <c r="L3734" s="68"/>
      <c r="M3734" s="69"/>
    </row>
    <row r="3735" spans="2:13" ht="15.75" thickTop="1">
      <c r="B3735" s="75" t="s">
        <v>1669</v>
      </c>
      <c r="C3735" s="126">
        <v>22</v>
      </c>
      <c r="D3735" s="125" t="s">
        <v>1654</v>
      </c>
      <c r="E3735" s="126" t="s">
        <v>1655</v>
      </c>
      <c r="F3735" s="126" t="s">
        <v>1656</v>
      </c>
      <c r="G3735" s="126" t="s">
        <v>1658</v>
      </c>
      <c r="H3735" s="126" t="s">
        <v>1657</v>
      </c>
      <c r="I3735" s="127" t="s">
        <v>1659</v>
      </c>
      <c r="J3735" s="137"/>
      <c r="K3735" s="124"/>
      <c r="L3735" s="124"/>
      <c r="M3735" s="74"/>
    </row>
    <row r="3736" spans="2:13">
      <c r="B3736" s="75" t="s">
        <v>1762</v>
      </c>
      <c r="C3736" s="95" t="s">
        <v>1747</v>
      </c>
      <c r="D3736" s="96">
        <v>100</v>
      </c>
      <c r="E3736" s="97">
        <v>134</v>
      </c>
      <c r="F3736" s="97">
        <v>110</v>
      </c>
      <c r="G3736" s="97">
        <v>95</v>
      </c>
      <c r="H3736" s="97">
        <v>100</v>
      </c>
      <c r="I3736" s="98">
        <v>61</v>
      </c>
      <c r="J3736" s="137"/>
      <c r="K3736" s="124"/>
      <c r="L3736" s="124"/>
      <c r="M3736" s="74"/>
    </row>
    <row r="3737" spans="2:13">
      <c r="B3737" s="75" t="s">
        <v>1667</v>
      </c>
      <c r="C3737" s="95" t="s">
        <v>14</v>
      </c>
      <c r="D3737" s="462" t="s">
        <v>1671</v>
      </c>
      <c r="E3737" s="463"/>
      <c r="F3737" s="463"/>
      <c r="G3737" s="463"/>
      <c r="H3737" s="463"/>
      <c r="I3737" s="464"/>
      <c r="J3737" s="137"/>
      <c r="K3737" s="124"/>
      <c r="L3737" s="124"/>
      <c r="M3737" s="74"/>
    </row>
    <row r="3738" spans="2:13">
      <c r="B3738" s="75" t="s">
        <v>1668</v>
      </c>
      <c r="C3738" s="95" t="s">
        <v>1</v>
      </c>
      <c r="D3738" s="476" t="s">
        <v>1663</v>
      </c>
      <c r="E3738" s="477"/>
      <c r="F3738" s="477"/>
      <c r="G3738" s="477" t="s">
        <v>1664</v>
      </c>
      <c r="H3738" s="477"/>
      <c r="I3738" s="478"/>
      <c r="J3738" s="137"/>
      <c r="K3738" s="124"/>
      <c r="L3738" s="124"/>
      <c r="M3738" s="74"/>
    </row>
    <row r="3739" spans="2:13">
      <c r="B3739" s="75" t="s">
        <v>1672</v>
      </c>
      <c r="C3739" s="105" t="s">
        <v>1560</v>
      </c>
      <c r="D3739" s="72" t="s">
        <v>1665</v>
      </c>
      <c r="E3739" s="124" t="s">
        <v>1254</v>
      </c>
      <c r="F3739" s="124"/>
      <c r="G3739" s="73" t="s">
        <v>1665</v>
      </c>
      <c r="H3739" s="124" t="s">
        <v>754</v>
      </c>
      <c r="I3739" s="79"/>
      <c r="J3739" s="138"/>
      <c r="K3739" s="124"/>
      <c r="L3739" s="124"/>
      <c r="M3739" s="74"/>
    </row>
    <row r="3740" spans="2:13">
      <c r="B3740" s="75" t="s">
        <v>1661</v>
      </c>
      <c r="C3740" s="119">
        <v>779.95</v>
      </c>
      <c r="D3740" s="80" t="s">
        <v>1666</v>
      </c>
      <c r="E3740" s="99">
        <v>80</v>
      </c>
      <c r="F3740" s="77"/>
      <c r="G3740" s="81" t="s">
        <v>1666</v>
      </c>
      <c r="H3740" s="99">
        <v>80</v>
      </c>
      <c r="I3740" s="78"/>
      <c r="J3740" s="136"/>
      <c r="K3740" s="124"/>
      <c r="L3740" s="124"/>
      <c r="M3740" s="74"/>
    </row>
    <row r="3741" spans="2:13">
      <c r="B3741" s="75" t="s">
        <v>1662</v>
      </c>
      <c r="C3741" s="95">
        <v>403.38</v>
      </c>
      <c r="D3741" s="462" t="s">
        <v>1670</v>
      </c>
      <c r="E3741" s="463"/>
      <c r="F3741" s="463"/>
      <c r="G3741" s="463"/>
      <c r="H3741" s="463"/>
      <c r="I3741" s="464"/>
      <c r="J3741" s="136"/>
      <c r="K3741" s="124"/>
      <c r="L3741" s="124"/>
      <c r="M3741" s="74"/>
    </row>
    <row r="3742" spans="2:13">
      <c r="B3742" s="75" t="s">
        <v>1730</v>
      </c>
      <c r="C3742" s="95">
        <v>594.89</v>
      </c>
      <c r="D3742" s="476" t="s">
        <v>1663</v>
      </c>
      <c r="E3742" s="477"/>
      <c r="F3742" s="477"/>
      <c r="G3742" s="477" t="s">
        <v>1664</v>
      </c>
      <c r="H3742" s="477"/>
      <c r="I3742" s="478"/>
      <c r="J3742" s="136"/>
      <c r="K3742" s="124"/>
      <c r="L3742" s="124"/>
      <c r="M3742" s="74"/>
    </row>
    <row r="3743" spans="2:13">
      <c r="B3743" s="75" t="s">
        <v>1715</v>
      </c>
      <c r="C3743" s="95">
        <v>1.54</v>
      </c>
      <c r="D3743" s="72" t="s">
        <v>1665</v>
      </c>
      <c r="E3743" s="124" t="s">
        <v>1745</v>
      </c>
      <c r="F3743" s="124"/>
      <c r="G3743" s="73" t="s">
        <v>1665</v>
      </c>
      <c r="H3743" s="124" t="s">
        <v>763</v>
      </c>
      <c r="I3743" s="79"/>
      <c r="J3743" s="136"/>
      <c r="K3743" s="124"/>
      <c r="L3743" s="124"/>
      <c r="M3743" s="74"/>
    </row>
    <row r="3744" spans="2:13">
      <c r="B3744" s="75" t="s">
        <v>1716</v>
      </c>
      <c r="C3744" s="95">
        <v>0.94</v>
      </c>
      <c r="D3744" s="72" t="s">
        <v>1666</v>
      </c>
      <c r="E3744" s="99">
        <v>60</v>
      </c>
      <c r="F3744" s="77"/>
      <c r="G3744" s="81" t="s">
        <v>1666</v>
      </c>
      <c r="H3744" s="100">
        <v>80</v>
      </c>
      <c r="I3744" s="79"/>
      <c r="J3744" s="136"/>
      <c r="K3744" s="124"/>
      <c r="L3744" s="124"/>
      <c r="M3744" s="74"/>
    </row>
    <row r="3745" spans="2:13">
      <c r="B3745" s="468" t="s">
        <v>1673</v>
      </c>
      <c r="C3745" s="463"/>
      <c r="D3745" s="464"/>
      <c r="E3745" s="462" t="s">
        <v>1674</v>
      </c>
      <c r="F3745" s="463"/>
      <c r="G3745" s="464"/>
      <c r="H3745" s="462" t="s">
        <v>1675</v>
      </c>
      <c r="I3745" s="463"/>
      <c r="J3745" s="464"/>
      <c r="K3745" s="462" t="s">
        <v>1703</v>
      </c>
      <c r="L3745" s="463"/>
      <c r="M3745" s="469"/>
    </row>
    <row r="3746" spans="2:13">
      <c r="B3746" s="82" t="s">
        <v>1676</v>
      </c>
      <c r="C3746" s="126" t="s">
        <v>1677</v>
      </c>
      <c r="D3746" s="127" t="s">
        <v>1678</v>
      </c>
      <c r="E3746" s="125" t="s">
        <v>1676</v>
      </c>
      <c r="F3746" s="126" t="s">
        <v>1677</v>
      </c>
      <c r="G3746" s="127" t="s">
        <v>1678</v>
      </c>
      <c r="H3746" s="125" t="s">
        <v>1696</v>
      </c>
      <c r="I3746" s="126" t="s">
        <v>1733</v>
      </c>
      <c r="J3746" s="127" t="s">
        <v>1734</v>
      </c>
      <c r="K3746" s="125" t="s">
        <v>1704</v>
      </c>
      <c r="L3746" s="126"/>
      <c r="M3746" s="86" t="s">
        <v>1705</v>
      </c>
    </row>
    <row r="3747" spans="2:13">
      <c r="B3747" s="70" t="s">
        <v>1680</v>
      </c>
      <c r="C3747" s="95" t="s">
        <v>1146</v>
      </c>
      <c r="D3747" s="101">
        <v>102</v>
      </c>
      <c r="E3747" s="123" t="s">
        <v>1680</v>
      </c>
      <c r="F3747" s="103" t="s">
        <v>946</v>
      </c>
      <c r="G3747" s="101">
        <v>68</v>
      </c>
      <c r="H3747" s="123" t="s">
        <v>1697</v>
      </c>
      <c r="I3747" s="95">
        <v>0</v>
      </c>
      <c r="J3747" s="101">
        <v>20</v>
      </c>
      <c r="K3747" s="123" t="s">
        <v>1706</v>
      </c>
      <c r="L3747" s="124"/>
      <c r="M3747" s="116">
        <v>0</v>
      </c>
    </row>
    <row r="3748" spans="2:13">
      <c r="B3748" s="70" t="s">
        <v>1681</v>
      </c>
      <c r="C3748" s="95" t="s">
        <v>849</v>
      </c>
      <c r="D3748" s="101">
        <v>75</v>
      </c>
      <c r="E3748" s="123" t="s">
        <v>1681</v>
      </c>
      <c r="F3748" s="95" t="s">
        <v>846</v>
      </c>
      <c r="G3748" s="101">
        <v>102</v>
      </c>
      <c r="H3748" s="123" t="s">
        <v>1698</v>
      </c>
      <c r="I3748" s="95">
        <v>90</v>
      </c>
      <c r="J3748" s="101">
        <v>-75</v>
      </c>
      <c r="K3748" s="123" t="s">
        <v>1737</v>
      </c>
      <c r="L3748" s="124"/>
      <c r="M3748" s="116">
        <v>0</v>
      </c>
    </row>
    <row r="3749" spans="2:13">
      <c r="B3749" s="70" t="s">
        <v>1682</v>
      </c>
      <c r="C3749" s="95" t="s">
        <v>646</v>
      </c>
      <c r="D3749" s="101">
        <v>81</v>
      </c>
      <c r="E3749" s="123" t="s">
        <v>1682</v>
      </c>
      <c r="F3749" s="95" t="s">
        <v>1273</v>
      </c>
      <c r="G3749" s="101">
        <v>95</v>
      </c>
      <c r="H3749" s="123" t="s">
        <v>1699</v>
      </c>
      <c r="I3749" s="95">
        <v>0</v>
      </c>
      <c r="J3749" s="101">
        <v>50</v>
      </c>
      <c r="K3749" s="76" t="s">
        <v>1708</v>
      </c>
      <c r="L3749" s="77"/>
      <c r="M3749" s="110">
        <v>0</v>
      </c>
    </row>
    <row r="3750" spans="2:13">
      <c r="B3750" s="70" t="s">
        <v>1683</v>
      </c>
      <c r="C3750" s="118" t="s">
        <v>1311</v>
      </c>
      <c r="D3750" s="101">
        <v>75</v>
      </c>
      <c r="E3750" s="123" t="s">
        <v>1683</v>
      </c>
      <c r="F3750" s="105" t="s">
        <v>1309</v>
      </c>
      <c r="G3750" s="101">
        <v>95</v>
      </c>
      <c r="H3750" s="123" t="s">
        <v>1700</v>
      </c>
      <c r="I3750" s="95">
        <v>0</v>
      </c>
      <c r="J3750" s="101">
        <v>10</v>
      </c>
      <c r="K3750" s="462" t="s">
        <v>1709</v>
      </c>
      <c r="L3750" s="463"/>
      <c r="M3750" s="469"/>
    </row>
    <row r="3751" spans="2:13">
      <c r="B3751" s="70" t="s">
        <v>1684</v>
      </c>
      <c r="C3751" s="95" t="s">
        <v>1724</v>
      </c>
      <c r="D3751" s="101">
        <v>0</v>
      </c>
      <c r="E3751" s="123" t="s">
        <v>1684</v>
      </c>
      <c r="F3751" s="95" t="s">
        <v>1724</v>
      </c>
      <c r="G3751" s="101">
        <v>0</v>
      </c>
      <c r="H3751" s="124" t="s">
        <v>1726</v>
      </c>
      <c r="I3751" s="95">
        <v>50</v>
      </c>
      <c r="J3751" s="101">
        <v>0</v>
      </c>
      <c r="K3751" s="474" t="s">
        <v>1710</v>
      </c>
      <c r="L3751" s="475"/>
      <c r="M3751" s="116">
        <v>0</v>
      </c>
    </row>
    <row r="3752" spans="2:13">
      <c r="B3752" s="70" t="s">
        <v>1685</v>
      </c>
      <c r="C3752" s="95" t="s">
        <v>665</v>
      </c>
      <c r="D3752" s="101">
        <v>90</v>
      </c>
      <c r="E3752" s="123" t="s">
        <v>1685</v>
      </c>
      <c r="F3752" s="95" t="s">
        <v>952</v>
      </c>
      <c r="G3752" s="101">
        <v>95</v>
      </c>
      <c r="H3752" s="123" t="s">
        <v>1701</v>
      </c>
      <c r="I3752" s="95">
        <v>100</v>
      </c>
      <c r="J3752" s="101">
        <v>20</v>
      </c>
      <c r="K3752" s="470" t="s">
        <v>1711</v>
      </c>
      <c r="L3752" s="471"/>
      <c r="M3752" s="116">
        <v>0</v>
      </c>
    </row>
    <row r="3753" spans="2:13">
      <c r="B3753" s="70" t="s">
        <v>1686</v>
      </c>
      <c r="C3753" s="105" t="s">
        <v>871</v>
      </c>
      <c r="D3753" s="101">
        <v>150</v>
      </c>
      <c r="E3753" s="123" t="s">
        <v>1686</v>
      </c>
      <c r="F3753" s="103" t="s">
        <v>868</v>
      </c>
      <c r="G3753" s="101">
        <v>84</v>
      </c>
      <c r="H3753" s="123" t="s">
        <v>1687</v>
      </c>
      <c r="I3753" s="95">
        <v>85</v>
      </c>
      <c r="J3753" s="101">
        <v>0</v>
      </c>
      <c r="K3753" s="470" t="s">
        <v>1712</v>
      </c>
      <c r="L3753" s="471"/>
      <c r="M3753" s="116">
        <v>100</v>
      </c>
    </row>
    <row r="3754" spans="2:13">
      <c r="B3754" s="70" t="s">
        <v>1687</v>
      </c>
      <c r="C3754" s="95" t="s">
        <v>1724</v>
      </c>
      <c r="D3754" s="101">
        <v>0</v>
      </c>
      <c r="E3754" s="123" t="s">
        <v>1687</v>
      </c>
      <c r="F3754" s="95" t="s">
        <v>1724</v>
      </c>
      <c r="G3754" s="101">
        <v>0</v>
      </c>
      <c r="H3754" s="123" t="s">
        <v>1702</v>
      </c>
      <c r="I3754" s="109">
        <v>0</v>
      </c>
      <c r="J3754" s="115">
        <v>0</v>
      </c>
      <c r="K3754" s="96"/>
      <c r="L3754" s="109"/>
      <c r="M3754" s="110"/>
    </row>
    <row r="3755" spans="2:13">
      <c r="B3755" s="70" t="s">
        <v>1688</v>
      </c>
      <c r="C3755" s="103" t="s">
        <v>813</v>
      </c>
      <c r="D3755" s="101">
        <v>100</v>
      </c>
      <c r="E3755" s="123" t="s">
        <v>1688</v>
      </c>
      <c r="F3755" s="105" t="s">
        <v>812</v>
      </c>
      <c r="G3755" s="101">
        <v>90</v>
      </c>
      <c r="H3755" s="472" t="s">
        <v>1714</v>
      </c>
      <c r="I3755" s="473"/>
      <c r="J3755" s="90" t="s">
        <v>1713</v>
      </c>
      <c r="K3755" s="106">
        <v>40</v>
      </c>
      <c r="L3755" s="91" t="s">
        <v>1707</v>
      </c>
      <c r="M3755" s="107">
        <v>205</v>
      </c>
    </row>
    <row r="3756" spans="2:13">
      <c r="B3756" s="70" t="s">
        <v>1689</v>
      </c>
      <c r="C3756" s="95" t="s">
        <v>629</v>
      </c>
      <c r="D3756" s="101">
        <v>60</v>
      </c>
      <c r="E3756" s="123" t="s">
        <v>1689</v>
      </c>
      <c r="F3756" s="95" t="s">
        <v>1724</v>
      </c>
      <c r="G3756" s="101">
        <v>0</v>
      </c>
      <c r="H3756" s="124"/>
      <c r="I3756" s="124"/>
      <c r="J3756" s="124"/>
      <c r="K3756" s="124"/>
      <c r="L3756" s="124"/>
      <c r="M3756" s="74"/>
    </row>
    <row r="3757" spans="2:13">
      <c r="B3757" s="70" t="s">
        <v>1690</v>
      </c>
      <c r="C3757" s="95" t="s">
        <v>1724</v>
      </c>
      <c r="D3757" s="101">
        <v>0</v>
      </c>
      <c r="E3757" s="123" t="s">
        <v>1690</v>
      </c>
      <c r="F3757" s="95" t="s">
        <v>1724</v>
      </c>
      <c r="G3757" s="101">
        <v>0</v>
      </c>
      <c r="H3757" s="124"/>
      <c r="I3757" s="124"/>
      <c r="J3757" s="124"/>
      <c r="K3757" s="124"/>
      <c r="L3757" s="124"/>
      <c r="M3757" s="74"/>
    </row>
    <row r="3758" spans="2:13">
      <c r="B3758" s="70" t="s">
        <v>1691</v>
      </c>
      <c r="C3758" s="103" t="s">
        <v>881</v>
      </c>
      <c r="D3758" s="101">
        <v>51</v>
      </c>
      <c r="E3758" s="123" t="s">
        <v>1691</v>
      </c>
      <c r="F3758" s="95" t="s">
        <v>1724</v>
      </c>
      <c r="G3758" s="101">
        <v>0</v>
      </c>
      <c r="H3758" s="124"/>
      <c r="I3758" s="124"/>
      <c r="J3758" s="124"/>
      <c r="K3758" s="124"/>
      <c r="L3758" s="124"/>
      <c r="M3758" s="74"/>
    </row>
    <row r="3759" spans="2:13">
      <c r="B3759" s="70" t="s">
        <v>1692</v>
      </c>
      <c r="C3759" s="95" t="s">
        <v>1725</v>
      </c>
      <c r="D3759" s="101" t="s">
        <v>1725</v>
      </c>
      <c r="E3759" s="123" t="s">
        <v>1692</v>
      </c>
      <c r="F3759" s="95" t="s">
        <v>1725</v>
      </c>
      <c r="G3759" s="101" t="s">
        <v>1725</v>
      </c>
      <c r="H3759" s="124"/>
      <c r="I3759" s="124"/>
      <c r="J3759" s="124"/>
      <c r="K3759" s="124"/>
      <c r="L3759" s="124"/>
      <c r="M3759" s="74"/>
    </row>
    <row r="3760" spans="2:13">
      <c r="B3760" s="70" t="s">
        <v>1693</v>
      </c>
      <c r="C3760" s="105" t="s">
        <v>1189</v>
      </c>
      <c r="D3760" s="101">
        <v>70</v>
      </c>
      <c r="E3760" s="123" t="s">
        <v>1693</v>
      </c>
      <c r="F3760" s="95" t="s">
        <v>1724</v>
      </c>
      <c r="G3760" s="101">
        <v>0</v>
      </c>
      <c r="H3760" s="95" t="s">
        <v>1718</v>
      </c>
      <c r="I3760" s="124"/>
      <c r="J3760" s="94" t="s">
        <v>1719</v>
      </c>
      <c r="K3760" s="124"/>
      <c r="L3760" s="94" t="s">
        <v>1720</v>
      </c>
      <c r="M3760" s="74"/>
    </row>
    <row r="3761" spans="2:13">
      <c r="B3761" s="70" t="s">
        <v>1694</v>
      </c>
      <c r="C3761" s="95" t="s">
        <v>1076</v>
      </c>
      <c r="D3761" s="101">
        <v>120</v>
      </c>
      <c r="E3761" s="123" t="s">
        <v>1694</v>
      </c>
      <c r="F3761" s="105" t="s">
        <v>801</v>
      </c>
      <c r="G3761" s="101">
        <v>90</v>
      </c>
      <c r="H3761" s="124"/>
      <c r="I3761" s="124"/>
      <c r="J3761" s="124"/>
      <c r="K3761" s="124"/>
      <c r="L3761" s="124"/>
      <c r="M3761" s="74"/>
    </row>
    <row r="3762" spans="2:13">
      <c r="B3762" s="70" t="s">
        <v>1679</v>
      </c>
      <c r="C3762" s="95" t="s">
        <v>1725</v>
      </c>
      <c r="D3762" s="101" t="s">
        <v>1725</v>
      </c>
      <c r="E3762" s="123" t="s">
        <v>1679</v>
      </c>
      <c r="F3762" s="95" t="s">
        <v>1725</v>
      </c>
      <c r="G3762" s="101" t="s">
        <v>1725</v>
      </c>
      <c r="H3762" s="124"/>
      <c r="I3762" s="124"/>
      <c r="J3762" s="124"/>
      <c r="K3762" s="124"/>
      <c r="L3762" s="124"/>
      <c r="M3762" s="74"/>
    </row>
    <row r="3763" spans="2:13">
      <c r="B3763" s="70" t="s">
        <v>1695</v>
      </c>
      <c r="C3763" s="95" t="s">
        <v>965</v>
      </c>
      <c r="D3763" s="101">
        <v>80</v>
      </c>
      <c r="E3763" s="123" t="s">
        <v>1695</v>
      </c>
      <c r="F3763" s="95" t="s">
        <v>1724</v>
      </c>
      <c r="G3763" s="101">
        <v>0</v>
      </c>
      <c r="H3763" s="124"/>
      <c r="I3763" s="124"/>
      <c r="J3763" s="124"/>
      <c r="K3763" s="124"/>
      <c r="L3763" s="124"/>
      <c r="M3763" s="74"/>
    </row>
    <row r="3764" spans="2:13" ht="15.75" thickBot="1">
      <c r="B3764" s="111" t="s">
        <v>1731</v>
      </c>
      <c r="C3764" s="102"/>
      <c r="D3764" s="117">
        <v>88</v>
      </c>
      <c r="E3764" s="112" t="s">
        <v>1732</v>
      </c>
      <c r="F3764" s="102"/>
      <c r="G3764" s="117">
        <v>90</v>
      </c>
      <c r="H3764" s="92"/>
      <c r="I3764" s="92"/>
      <c r="J3764" s="92"/>
      <c r="K3764" s="92"/>
      <c r="L3764" s="92"/>
      <c r="M3764" s="93"/>
    </row>
    <row r="3765" spans="2:13" ht="15.75" thickTop="1"/>
    <row r="3767" spans="2:13" ht="15.75" thickBot="1"/>
    <row r="3768" spans="2:13" ht="16.5" thickTop="1" thickBot="1">
      <c r="B3768" s="457" t="s">
        <v>1931</v>
      </c>
      <c r="C3768" s="458"/>
      <c r="D3768" s="459" t="s">
        <v>1660</v>
      </c>
      <c r="E3768" s="460"/>
      <c r="F3768" s="460"/>
      <c r="G3768" s="460"/>
      <c r="H3768" s="460"/>
      <c r="I3768" s="461"/>
      <c r="J3768" s="150"/>
      <c r="K3768" s="68"/>
      <c r="L3768" s="68"/>
      <c r="M3768" s="69"/>
    </row>
    <row r="3769" spans="2:13" ht="15.75" thickTop="1">
      <c r="B3769" s="75" t="s">
        <v>1669</v>
      </c>
      <c r="C3769" s="432">
        <v>12</v>
      </c>
      <c r="D3769" s="431" t="s">
        <v>1654</v>
      </c>
      <c r="E3769" s="432" t="s">
        <v>1655</v>
      </c>
      <c r="F3769" s="432" t="s">
        <v>1656</v>
      </c>
      <c r="G3769" s="432" t="s">
        <v>1658</v>
      </c>
      <c r="H3769" s="432" t="s">
        <v>1657</v>
      </c>
      <c r="I3769" s="433" t="s">
        <v>1659</v>
      </c>
      <c r="J3769" s="136"/>
      <c r="K3769" s="430"/>
      <c r="L3769" s="430"/>
      <c r="M3769" s="74"/>
    </row>
    <row r="3770" spans="2:13">
      <c r="B3770" s="75" t="s">
        <v>1762</v>
      </c>
      <c r="C3770" s="95" t="s">
        <v>1767</v>
      </c>
      <c r="D3770" s="96">
        <v>95</v>
      </c>
      <c r="E3770" s="97">
        <v>65</v>
      </c>
      <c r="F3770" s="97">
        <v>110</v>
      </c>
      <c r="G3770" s="97">
        <v>60</v>
      </c>
      <c r="H3770" s="97">
        <v>130</v>
      </c>
      <c r="I3770" s="98">
        <v>65</v>
      </c>
      <c r="J3770" s="136"/>
      <c r="K3770" s="430"/>
      <c r="L3770" s="430"/>
      <c r="M3770" s="74"/>
    </row>
    <row r="3771" spans="2:13">
      <c r="B3771" s="75" t="s">
        <v>1667</v>
      </c>
      <c r="C3771" s="95" t="s">
        <v>1</v>
      </c>
      <c r="D3771" s="462" t="s">
        <v>1671</v>
      </c>
      <c r="E3771" s="463"/>
      <c r="F3771" s="463"/>
      <c r="G3771" s="463"/>
      <c r="H3771" s="463"/>
      <c r="I3771" s="464"/>
      <c r="J3771" s="136"/>
      <c r="K3771" s="430"/>
      <c r="L3771" s="430"/>
      <c r="M3771" s="74"/>
    </row>
    <row r="3772" spans="2:13">
      <c r="B3772" s="75" t="s">
        <v>1668</v>
      </c>
      <c r="C3772" s="95" t="s">
        <v>1725</v>
      </c>
      <c r="D3772" s="465" t="s">
        <v>1663</v>
      </c>
      <c r="E3772" s="466"/>
      <c r="F3772" s="466"/>
      <c r="G3772" s="466" t="s">
        <v>1664</v>
      </c>
      <c r="H3772" s="466"/>
      <c r="I3772" s="467"/>
      <c r="J3772" s="136"/>
      <c r="K3772" s="430"/>
      <c r="L3772" s="430"/>
      <c r="M3772" s="74"/>
    </row>
    <row r="3773" spans="2:13">
      <c r="B3773" s="75" t="s">
        <v>1672</v>
      </c>
      <c r="C3773" s="104" t="s">
        <v>1868</v>
      </c>
      <c r="D3773" s="72" t="s">
        <v>1665</v>
      </c>
      <c r="E3773" s="430" t="s">
        <v>1264</v>
      </c>
      <c r="F3773" s="430"/>
      <c r="G3773" s="73" t="s">
        <v>1665</v>
      </c>
      <c r="H3773" s="430" t="s">
        <v>1725</v>
      </c>
      <c r="I3773" s="79"/>
      <c r="J3773" s="136"/>
      <c r="K3773" s="430"/>
      <c r="L3773" s="430"/>
      <c r="M3773" s="74"/>
    </row>
    <row r="3774" spans="2:13">
      <c r="B3774" s="75" t="s">
        <v>1661</v>
      </c>
      <c r="C3774" s="149">
        <v>258.3</v>
      </c>
      <c r="D3774" s="80" t="s">
        <v>1666</v>
      </c>
      <c r="E3774" s="99">
        <v>110</v>
      </c>
      <c r="F3774" s="77"/>
      <c r="G3774" s="81" t="s">
        <v>1666</v>
      </c>
      <c r="H3774" s="99" t="s">
        <v>1725</v>
      </c>
      <c r="I3774" s="78"/>
      <c r="J3774" s="136"/>
      <c r="K3774" s="430"/>
      <c r="L3774" s="430"/>
      <c r="M3774" s="74"/>
    </row>
    <row r="3775" spans="2:13">
      <c r="B3775" s="75" t="s">
        <v>1662</v>
      </c>
      <c r="C3775" s="95">
        <v>459.02</v>
      </c>
      <c r="D3775" s="462" t="s">
        <v>1670</v>
      </c>
      <c r="E3775" s="463"/>
      <c r="F3775" s="463"/>
      <c r="G3775" s="463"/>
      <c r="H3775" s="463"/>
      <c r="I3775" s="464"/>
      <c r="J3775" s="136"/>
      <c r="K3775" s="430"/>
      <c r="L3775" s="430"/>
      <c r="M3775" s="74"/>
    </row>
    <row r="3776" spans="2:13">
      <c r="B3776" s="75" t="s">
        <v>1730</v>
      </c>
      <c r="C3776" s="95">
        <v>465.27</v>
      </c>
      <c r="D3776" s="465" t="s">
        <v>1663</v>
      </c>
      <c r="E3776" s="466"/>
      <c r="F3776" s="466"/>
      <c r="G3776" s="466" t="s">
        <v>1664</v>
      </c>
      <c r="H3776" s="466"/>
      <c r="I3776" s="467"/>
      <c r="J3776" s="136"/>
      <c r="K3776" s="430"/>
      <c r="L3776" s="430"/>
      <c r="M3776" s="74"/>
    </row>
    <row r="3777" spans="2:13">
      <c r="B3777" s="75" t="s">
        <v>1715</v>
      </c>
      <c r="C3777" s="95">
        <v>1.46</v>
      </c>
      <c r="D3777" s="72" t="s">
        <v>1665</v>
      </c>
      <c r="E3777" s="430" t="s">
        <v>763</v>
      </c>
      <c r="F3777" s="430"/>
      <c r="G3777" s="73" t="s">
        <v>1665</v>
      </c>
      <c r="H3777" s="430" t="s">
        <v>1725</v>
      </c>
      <c r="I3777" s="79"/>
      <c r="J3777" s="136"/>
      <c r="K3777" s="430"/>
      <c r="L3777" s="430"/>
      <c r="M3777" s="74"/>
    </row>
    <row r="3778" spans="2:13">
      <c r="B3778" s="75" t="s">
        <v>1716</v>
      </c>
      <c r="C3778" s="149">
        <v>1</v>
      </c>
      <c r="D3778" s="72" t="s">
        <v>1666</v>
      </c>
      <c r="E3778" s="99">
        <v>80</v>
      </c>
      <c r="F3778" s="77"/>
      <c r="G3778" s="81" t="s">
        <v>1666</v>
      </c>
      <c r="H3778" s="100" t="s">
        <v>1725</v>
      </c>
      <c r="I3778" s="79"/>
      <c r="J3778" s="136"/>
      <c r="K3778" s="430"/>
      <c r="L3778" s="430"/>
      <c r="M3778" s="74"/>
    </row>
    <row r="3779" spans="2:13">
      <c r="B3779" s="468" t="s">
        <v>1673</v>
      </c>
      <c r="C3779" s="463"/>
      <c r="D3779" s="464"/>
      <c r="E3779" s="462" t="s">
        <v>1674</v>
      </c>
      <c r="F3779" s="463"/>
      <c r="G3779" s="464"/>
      <c r="H3779" s="462" t="s">
        <v>1675</v>
      </c>
      <c r="I3779" s="463"/>
      <c r="J3779" s="464"/>
      <c r="K3779" s="462" t="s">
        <v>1703</v>
      </c>
      <c r="L3779" s="463"/>
      <c r="M3779" s="469"/>
    </row>
    <row r="3780" spans="2:13">
      <c r="B3780" s="82" t="s">
        <v>1676</v>
      </c>
      <c r="C3780" s="432" t="s">
        <v>1677</v>
      </c>
      <c r="D3780" s="433" t="s">
        <v>1678</v>
      </c>
      <c r="E3780" s="431" t="s">
        <v>1676</v>
      </c>
      <c r="F3780" s="432" t="s">
        <v>1677</v>
      </c>
      <c r="G3780" s="433" t="s">
        <v>1678</v>
      </c>
      <c r="H3780" s="431" t="s">
        <v>1696</v>
      </c>
      <c r="I3780" s="432" t="s">
        <v>1733</v>
      </c>
      <c r="J3780" s="433" t="s">
        <v>1734</v>
      </c>
      <c r="K3780" s="431" t="s">
        <v>1704</v>
      </c>
      <c r="L3780" s="432"/>
      <c r="M3780" s="86" t="s">
        <v>1705</v>
      </c>
    </row>
    <row r="3781" spans="2:13">
      <c r="B3781" s="70" t="s">
        <v>1680</v>
      </c>
      <c r="C3781" s="95" t="s">
        <v>1146</v>
      </c>
      <c r="D3781" s="101">
        <v>102</v>
      </c>
      <c r="E3781" s="429" t="s">
        <v>1680</v>
      </c>
      <c r="F3781" s="103" t="s">
        <v>946</v>
      </c>
      <c r="G3781" s="101">
        <v>68</v>
      </c>
      <c r="H3781" s="429" t="s">
        <v>1697</v>
      </c>
      <c r="I3781" s="95">
        <v>0</v>
      </c>
      <c r="J3781" s="101">
        <v>0</v>
      </c>
      <c r="K3781" s="429" t="s">
        <v>1706</v>
      </c>
      <c r="L3781" s="430"/>
      <c r="M3781" s="116">
        <v>25</v>
      </c>
    </row>
    <row r="3782" spans="2:13">
      <c r="B3782" s="70" t="s">
        <v>1681</v>
      </c>
      <c r="C3782" s="95" t="s">
        <v>1724</v>
      </c>
      <c r="D3782" s="101">
        <v>0</v>
      </c>
      <c r="E3782" s="429" t="s">
        <v>1681</v>
      </c>
      <c r="F3782" s="95" t="s">
        <v>1724</v>
      </c>
      <c r="G3782" s="101">
        <v>0</v>
      </c>
      <c r="H3782" s="429" t="s">
        <v>1698</v>
      </c>
      <c r="I3782" s="95">
        <v>100</v>
      </c>
      <c r="J3782" s="101">
        <v>0</v>
      </c>
      <c r="K3782" s="429" t="s">
        <v>1737</v>
      </c>
      <c r="L3782" s="430"/>
      <c r="M3782" s="116">
        <v>75</v>
      </c>
    </row>
    <row r="3783" spans="2:13">
      <c r="B3783" s="70" t="s">
        <v>1682</v>
      </c>
      <c r="C3783" s="95" t="s">
        <v>1724</v>
      </c>
      <c r="D3783" s="101">
        <v>0</v>
      </c>
      <c r="E3783" s="429" t="s">
        <v>1682</v>
      </c>
      <c r="F3783" s="95" t="s">
        <v>1724</v>
      </c>
      <c r="G3783" s="101">
        <v>0</v>
      </c>
      <c r="H3783" s="429" t="s">
        <v>1699</v>
      </c>
      <c r="I3783" s="95">
        <v>0</v>
      </c>
      <c r="J3783" s="101">
        <v>20</v>
      </c>
      <c r="K3783" s="76" t="s">
        <v>1708</v>
      </c>
      <c r="L3783" s="77"/>
      <c r="M3783" s="110">
        <v>50</v>
      </c>
    </row>
    <row r="3784" spans="2:13">
      <c r="B3784" s="70" t="s">
        <v>1683</v>
      </c>
      <c r="C3784" s="95" t="s">
        <v>1724</v>
      </c>
      <c r="D3784" s="101">
        <v>0</v>
      </c>
      <c r="E3784" s="429" t="s">
        <v>1683</v>
      </c>
      <c r="F3784" s="95" t="s">
        <v>1724</v>
      </c>
      <c r="G3784" s="101">
        <v>0</v>
      </c>
      <c r="H3784" s="429" t="s">
        <v>1700</v>
      </c>
      <c r="I3784" s="95">
        <v>0</v>
      </c>
      <c r="J3784" s="101">
        <v>0</v>
      </c>
      <c r="K3784" s="462" t="s">
        <v>1709</v>
      </c>
      <c r="L3784" s="463"/>
      <c r="M3784" s="469"/>
    </row>
    <row r="3785" spans="2:13">
      <c r="B3785" s="70" t="s">
        <v>1684</v>
      </c>
      <c r="C3785" s="95" t="s">
        <v>1724</v>
      </c>
      <c r="D3785" s="101">
        <v>0</v>
      </c>
      <c r="E3785" s="429" t="s">
        <v>1684</v>
      </c>
      <c r="F3785" s="95" t="s">
        <v>1724</v>
      </c>
      <c r="G3785" s="101">
        <v>0</v>
      </c>
      <c r="H3785" s="430" t="s">
        <v>1726</v>
      </c>
      <c r="I3785" s="95">
        <v>50</v>
      </c>
      <c r="J3785" s="101">
        <v>0</v>
      </c>
      <c r="K3785" s="470" t="s">
        <v>1710</v>
      </c>
      <c r="L3785" s="471"/>
      <c r="M3785" s="116">
        <v>0</v>
      </c>
    </row>
    <row r="3786" spans="2:13">
      <c r="B3786" s="70" t="s">
        <v>1685</v>
      </c>
      <c r="C3786" s="95" t="s">
        <v>1724</v>
      </c>
      <c r="D3786" s="101">
        <v>0</v>
      </c>
      <c r="E3786" s="429" t="s">
        <v>1685</v>
      </c>
      <c r="F3786" s="95" t="s">
        <v>1724</v>
      </c>
      <c r="G3786" s="101">
        <v>0</v>
      </c>
      <c r="H3786" s="429" t="s">
        <v>1701</v>
      </c>
      <c r="I3786" s="95">
        <v>0</v>
      </c>
      <c r="J3786" s="101">
        <v>0</v>
      </c>
      <c r="K3786" s="470" t="s">
        <v>1711</v>
      </c>
      <c r="L3786" s="471"/>
      <c r="M3786" s="116">
        <v>0</v>
      </c>
    </row>
    <row r="3787" spans="2:13">
      <c r="B3787" s="70" t="s">
        <v>1686</v>
      </c>
      <c r="C3787" s="95" t="s">
        <v>1724</v>
      </c>
      <c r="D3787" s="101">
        <v>0</v>
      </c>
      <c r="E3787" s="429" t="s">
        <v>1686</v>
      </c>
      <c r="F3787" s="95" t="s">
        <v>1724</v>
      </c>
      <c r="G3787" s="101">
        <v>0</v>
      </c>
      <c r="H3787" s="429" t="s">
        <v>1687</v>
      </c>
      <c r="I3787" s="95">
        <v>85</v>
      </c>
      <c r="J3787" s="101">
        <v>0</v>
      </c>
      <c r="K3787" s="470" t="s">
        <v>1712</v>
      </c>
      <c r="L3787" s="471"/>
      <c r="M3787" s="116">
        <v>0</v>
      </c>
    </row>
    <row r="3788" spans="2:13">
      <c r="B3788" s="70" t="s">
        <v>1687</v>
      </c>
      <c r="C3788" s="95" t="s">
        <v>1724</v>
      </c>
      <c r="D3788" s="101">
        <v>0</v>
      </c>
      <c r="E3788" s="429" t="s">
        <v>1687</v>
      </c>
      <c r="F3788" s="95" t="s">
        <v>1724</v>
      </c>
      <c r="G3788" s="101">
        <v>0</v>
      </c>
      <c r="H3788" s="429" t="s">
        <v>1702</v>
      </c>
      <c r="I3788" s="109">
        <v>50</v>
      </c>
      <c r="J3788" s="115">
        <v>0</v>
      </c>
      <c r="K3788" s="96"/>
      <c r="L3788" s="109"/>
      <c r="M3788" s="110"/>
    </row>
    <row r="3789" spans="2:13">
      <c r="B3789" s="70" t="s">
        <v>1688</v>
      </c>
      <c r="C3789" s="95" t="s">
        <v>776</v>
      </c>
      <c r="D3789" s="101">
        <v>40</v>
      </c>
      <c r="E3789" s="429" t="s">
        <v>1688</v>
      </c>
      <c r="F3789" s="95" t="s">
        <v>1724</v>
      </c>
      <c r="G3789" s="101">
        <v>0</v>
      </c>
      <c r="H3789" s="472" t="s">
        <v>1714</v>
      </c>
      <c r="I3789" s="473"/>
      <c r="J3789" s="90" t="s">
        <v>1713</v>
      </c>
      <c r="K3789" s="106">
        <v>30</v>
      </c>
      <c r="L3789" s="91" t="s">
        <v>1707</v>
      </c>
      <c r="M3789" s="107">
        <v>235</v>
      </c>
    </row>
    <row r="3790" spans="2:13">
      <c r="B3790" s="70" t="s">
        <v>1689</v>
      </c>
      <c r="C3790" s="95" t="s">
        <v>1724</v>
      </c>
      <c r="D3790" s="101">
        <v>0</v>
      </c>
      <c r="E3790" s="429" t="s">
        <v>1689</v>
      </c>
      <c r="F3790" s="95" t="s">
        <v>1724</v>
      </c>
      <c r="G3790" s="101">
        <v>0</v>
      </c>
      <c r="H3790" s="430"/>
      <c r="I3790" s="430"/>
      <c r="J3790" s="430"/>
      <c r="K3790" s="430"/>
      <c r="L3790" s="430"/>
      <c r="M3790" s="74"/>
    </row>
    <row r="3791" spans="2:13">
      <c r="B3791" s="70" t="s">
        <v>1690</v>
      </c>
      <c r="C3791" s="95" t="s">
        <v>1724</v>
      </c>
      <c r="D3791" s="101">
        <v>0</v>
      </c>
      <c r="E3791" s="429" t="s">
        <v>1690</v>
      </c>
      <c r="F3791" s="95" t="s">
        <v>13</v>
      </c>
      <c r="G3791" s="101">
        <v>90</v>
      </c>
      <c r="H3791" s="430"/>
      <c r="I3791" s="430"/>
      <c r="J3791" s="430"/>
      <c r="K3791" s="430"/>
      <c r="L3791" s="430"/>
      <c r="M3791" s="74"/>
    </row>
    <row r="3792" spans="2:13">
      <c r="B3792" s="70" t="s">
        <v>1691</v>
      </c>
      <c r="C3792" s="95" t="s">
        <v>1724</v>
      </c>
      <c r="D3792" s="101">
        <v>0</v>
      </c>
      <c r="E3792" s="429" t="s">
        <v>1691</v>
      </c>
      <c r="F3792" s="95" t="s">
        <v>1724</v>
      </c>
      <c r="G3792" s="101">
        <v>0</v>
      </c>
      <c r="H3792" s="430"/>
      <c r="I3792" s="430"/>
      <c r="J3792" s="430"/>
      <c r="K3792" s="430"/>
      <c r="L3792" s="430"/>
      <c r="M3792" s="74"/>
    </row>
    <row r="3793" spans="2:13">
      <c r="B3793" s="70" t="s">
        <v>1692</v>
      </c>
      <c r="C3793" s="95" t="s">
        <v>1724</v>
      </c>
      <c r="D3793" s="101">
        <v>0</v>
      </c>
      <c r="E3793" s="429" t="s">
        <v>1692</v>
      </c>
      <c r="F3793" s="95" t="s">
        <v>1724</v>
      </c>
      <c r="G3793" s="101">
        <v>0</v>
      </c>
      <c r="H3793" s="430"/>
      <c r="I3793" s="430"/>
      <c r="J3793" s="430"/>
      <c r="K3793" s="430"/>
      <c r="L3793" s="430"/>
      <c r="M3793" s="74"/>
    </row>
    <row r="3794" spans="2:13">
      <c r="B3794" s="70" t="s">
        <v>1693</v>
      </c>
      <c r="C3794" s="95" t="s">
        <v>1724</v>
      </c>
      <c r="D3794" s="101">
        <v>0</v>
      </c>
      <c r="E3794" s="429" t="s">
        <v>1693</v>
      </c>
      <c r="F3794" s="105" t="s">
        <v>1187</v>
      </c>
      <c r="G3794" s="101">
        <v>80</v>
      </c>
      <c r="H3794" s="95" t="s">
        <v>1718</v>
      </c>
      <c r="I3794" s="430"/>
      <c r="J3794" s="94" t="s">
        <v>1719</v>
      </c>
      <c r="K3794" s="430"/>
      <c r="L3794" s="94" t="s">
        <v>1720</v>
      </c>
      <c r="M3794" s="74"/>
    </row>
    <row r="3795" spans="2:13">
      <c r="B3795" s="70" t="s">
        <v>1694</v>
      </c>
      <c r="C3795" s="95" t="s">
        <v>1724</v>
      </c>
      <c r="D3795" s="101">
        <v>0</v>
      </c>
      <c r="E3795" s="429" t="s">
        <v>1694</v>
      </c>
      <c r="F3795" s="95" t="s">
        <v>1724</v>
      </c>
      <c r="G3795" s="101">
        <v>0</v>
      </c>
      <c r="H3795" s="430"/>
      <c r="I3795" s="430"/>
      <c r="J3795" s="430"/>
      <c r="K3795" s="430"/>
      <c r="L3795" s="430"/>
      <c r="M3795" s="74"/>
    </row>
    <row r="3796" spans="2:13">
      <c r="B3796" s="70" t="s">
        <v>1679</v>
      </c>
      <c r="C3796" s="95" t="s">
        <v>1725</v>
      </c>
      <c r="D3796" s="101" t="s">
        <v>1725</v>
      </c>
      <c r="E3796" s="429" t="s">
        <v>1679</v>
      </c>
      <c r="F3796" s="95" t="s">
        <v>1725</v>
      </c>
      <c r="G3796" s="101" t="s">
        <v>1725</v>
      </c>
      <c r="H3796" s="430"/>
      <c r="I3796" s="430"/>
      <c r="J3796" s="430"/>
      <c r="K3796" s="430"/>
      <c r="L3796" s="430"/>
      <c r="M3796" s="74"/>
    </row>
    <row r="3797" spans="2:13">
      <c r="B3797" s="70" t="s">
        <v>1695</v>
      </c>
      <c r="C3797" s="95" t="s">
        <v>966</v>
      </c>
      <c r="D3797" s="101">
        <v>75</v>
      </c>
      <c r="E3797" s="429" t="s">
        <v>1695</v>
      </c>
      <c r="F3797" s="95" t="s">
        <v>1724</v>
      </c>
      <c r="G3797" s="101">
        <v>0</v>
      </c>
      <c r="H3797" s="430"/>
      <c r="I3797" s="430"/>
      <c r="J3797" s="430"/>
      <c r="K3797" s="430"/>
      <c r="L3797" s="430"/>
      <c r="M3797" s="74"/>
    </row>
    <row r="3798" spans="2:13" ht="15.75" thickBot="1">
      <c r="B3798" s="111" t="s">
        <v>1731</v>
      </c>
      <c r="C3798" s="102"/>
      <c r="D3798" s="117">
        <v>78</v>
      </c>
      <c r="E3798" s="112" t="s">
        <v>1732</v>
      </c>
      <c r="F3798" s="102"/>
      <c r="G3798" s="117">
        <v>79</v>
      </c>
      <c r="H3798" s="92"/>
      <c r="I3798" s="92"/>
      <c r="J3798" s="92"/>
      <c r="K3798" s="92"/>
      <c r="L3798" s="92"/>
      <c r="M3798" s="93"/>
    </row>
    <row r="3799" spans="2:13" ht="15.75" thickTop="1"/>
    <row r="3801" spans="2:13" ht="15.75" thickBot="1"/>
    <row r="3802" spans="2:13" ht="16.5" thickTop="1" thickBot="1">
      <c r="B3802" s="457" t="s">
        <v>1932</v>
      </c>
      <c r="C3802" s="458"/>
      <c r="D3802" s="459" t="s">
        <v>1660</v>
      </c>
      <c r="E3802" s="460"/>
      <c r="F3802" s="460"/>
      <c r="G3802" s="460"/>
      <c r="H3802" s="460"/>
      <c r="I3802" s="461"/>
      <c r="J3802" s="128"/>
      <c r="K3802" s="68"/>
      <c r="L3802" s="68"/>
      <c r="M3802" s="69"/>
    </row>
    <row r="3803" spans="2:13" ht="15.75" thickTop="1">
      <c r="B3803" s="75" t="s">
        <v>1669</v>
      </c>
      <c r="C3803" s="432">
        <v>14</v>
      </c>
      <c r="D3803" s="431" t="s">
        <v>1654</v>
      </c>
      <c r="E3803" s="432" t="s">
        <v>1655</v>
      </c>
      <c r="F3803" s="432" t="s">
        <v>1656</v>
      </c>
      <c r="G3803" s="432" t="s">
        <v>1658</v>
      </c>
      <c r="H3803" s="432" t="s">
        <v>1657</v>
      </c>
      <c r="I3803" s="433" t="s">
        <v>1659</v>
      </c>
      <c r="J3803" s="129"/>
      <c r="K3803" s="430"/>
      <c r="L3803" s="430"/>
      <c r="M3803" s="74"/>
    </row>
    <row r="3804" spans="2:13">
      <c r="B3804" s="75" t="s">
        <v>1762</v>
      </c>
      <c r="C3804" s="95" t="s">
        <v>1767</v>
      </c>
      <c r="D3804" s="96">
        <v>75</v>
      </c>
      <c r="E3804" s="97">
        <v>75</v>
      </c>
      <c r="F3804" s="97">
        <v>130</v>
      </c>
      <c r="G3804" s="97">
        <v>75</v>
      </c>
      <c r="H3804" s="97">
        <v>130</v>
      </c>
      <c r="I3804" s="98">
        <v>95</v>
      </c>
      <c r="J3804" s="129"/>
      <c r="K3804" s="430"/>
      <c r="L3804" s="430"/>
      <c r="M3804" s="74"/>
    </row>
    <row r="3805" spans="2:13">
      <c r="B3805" s="75" t="s">
        <v>1667</v>
      </c>
      <c r="C3805" s="95" t="s">
        <v>13</v>
      </c>
      <c r="D3805" s="462" t="s">
        <v>1671</v>
      </c>
      <c r="E3805" s="463"/>
      <c r="F3805" s="463"/>
      <c r="G3805" s="463"/>
      <c r="H3805" s="463"/>
      <c r="I3805" s="464"/>
      <c r="J3805" s="129"/>
      <c r="K3805" s="430"/>
      <c r="L3805" s="430"/>
      <c r="M3805" s="74"/>
    </row>
    <row r="3806" spans="2:13">
      <c r="B3806" s="75" t="s">
        <v>1668</v>
      </c>
      <c r="C3806" s="95" t="s">
        <v>1725</v>
      </c>
      <c r="D3806" s="465" t="s">
        <v>1663</v>
      </c>
      <c r="E3806" s="466"/>
      <c r="F3806" s="466"/>
      <c r="G3806" s="466" t="s">
        <v>1664</v>
      </c>
      <c r="H3806" s="466"/>
      <c r="I3806" s="467"/>
      <c r="J3806" s="129"/>
      <c r="K3806" s="430"/>
      <c r="L3806" s="430"/>
      <c r="M3806" s="74"/>
    </row>
    <row r="3807" spans="2:13">
      <c r="B3807" s="75" t="s">
        <v>1672</v>
      </c>
      <c r="C3807" s="95" t="s">
        <v>1499</v>
      </c>
      <c r="D3807" s="72" t="s">
        <v>1665</v>
      </c>
      <c r="E3807" s="430" t="s">
        <v>1374</v>
      </c>
      <c r="F3807" s="430"/>
      <c r="G3807" s="73" t="s">
        <v>1665</v>
      </c>
      <c r="H3807" s="430" t="s">
        <v>1725</v>
      </c>
      <c r="I3807" s="79"/>
      <c r="J3807" s="129"/>
      <c r="K3807" s="430"/>
      <c r="L3807" s="430"/>
      <c r="M3807" s="74"/>
    </row>
    <row r="3808" spans="2:13">
      <c r="B3808" s="75" t="s">
        <v>1661</v>
      </c>
      <c r="C3808" s="95">
        <v>259.64999999999998</v>
      </c>
      <c r="D3808" s="80" t="s">
        <v>1666</v>
      </c>
      <c r="E3808" s="99">
        <v>72</v>
      </c>
      <c r="F3808" s="77"/>
      <c r="G3808" s="81" t="s">
        <v>1666</v>
      </c>
      <c r="H3808" s="99" t="s">
        <v>1725</v>
      </c>
      <c r="I3808" s="78"/>
      <c r="J3808" s="129"/>
      <c r="K3808" s="430"/>
      <c r="L3808" s="430"/>
      <c r="M3808" s="74"/>
    </row>
    <row r="3809" spans="2:13">
      <c r="B3809" s="75" t="s">
        <v>1662</v>
      </c>
      <c r="C3809" s="95">
        <v>352.82</v>
      </c>
      <c r="D3809" s="462" t="s">
        <v>1670</v>
      </c>
      <c r="E3809" s="463"/>
      <c r="F3809" s="463"/>
      <c r="G3809" s="463"/>
      <c r="H3809" s="463"/>
      <c r="I3809" s="464"/>
      <c r="J3809" s="129"/>
      <c r="K3809" s="430"/>
      <c r="L3809" s="430"/>
      <c r="M3809" s="74"/>
    </row>
    <row r="3810" spans="2:13">
      <c r="B3810" s="75" t="s">
        <v>1730</v>
      </c>
      <c r="C3810" s="95">
        <v>772.97</v>
      </c>
      <c r="D3810" s="465" t="s">
        <v>1663</v>
      </c>
      <c r="E3810" s="466"/>
      <c r="F3810" s="466"/>
      <c r="G3810" s="466" t="s">
        <v>1664</v>
      </c>
      <c r="H3810" s="466"/>
      <c r="I3810" s="467"/>
      <c r="J3810" s="129"/>
      <c r="K3810" s="430"/>
      <c r="L3810" s="430"/>
      <c r="M3810" s="74"/>
    </row>
    <row r="3811" spans="2:13">
      <c r="B3811" s="75" t="s">
        <v>1715</v>
      </c>
      <c r="C3811" s="95">
        <v>1.1499999999999999</v>
      </c>
      <c r="D3811" s="72" t="s">
        <v>1665</v>
      </c>
      <c r="E3811" s="430" t="s">
        <v>13</v>
      </c>
      <c r="F3811" s="430"/>
      <c r="G3811" s="73" t="s">
        <v>1665</v>
      </c>
      <c r="H3811" s="430" t="s">
        <v>1725</v>
      </c>
      <c r="I3811" s="79"/>
      <c r="J3811" s="129"/>
      <c r="K3811" s="430"/>
      <c r="L3811" s="430"/>
      <c r="M3811" s="74"/>
    </row>
    <row r="3812" spans="2:13">
      <c r="B3812" s="75" t="s">
        <v>1716</v>
      </c>
      <c r="C3812" s="95">
        <v>1.46</v>
      </c>
      <c r="D3812" s="72" t="s">
        <v>1666</v>
      </c>
      <c r="E3812" s="99">
        <v>90</v>
      </c>
      <c r="F3812" s="77"/>
      <c r="G3812" s="81" t="s">
        <v>1666</v>
      </c>
      <c r="H3812" s="100" t="s">
        <v>1725</v>
      </c>
      <c r="I3812" s="79"/>
      <c r="J3812" s="129"/>
      <c r="K3812" s="430"/>
      <c r="L3812" s="430"/>
      <c r="M3812" s="74"/>
    </row>
    <row r="3813" spans="2:13">
      <c r="B3813" s="468" t="s">
        <v>1673</v>
      </c>
      <c r="C3813" s="463"/>
      <c r="D3813" s="464"/>
      <c r="E3813" s="462" t="s">
        <v>1674</v>
      </c>
      <c r="F3813" s="463"/>
      <c r="G3813" s="464"/>
      <c r="H3813" s="462" t="s">
        <v>1675</v>
      </c>
      <c r="I3813" s="463"/>
      <c r="J3813" s="464"/>
      <c r="K3813" s="462" t="s">
        <v>1703</v>
      </c>
      <c r="L3813" s="463"/>
      <c r="M3813" s="469"/>
    </row>
    <row r="3814" spans="2:13">
      <c r="B3814" s="82" t="s">
        <v>1676</v>
      </c>
      <c r="C3814" s="432" t="s">
        <v>1677</v>
      </c>
      <c r="D3814" s="433" t="s">
        <v>1678</v>
      </c>
      <c r="E3814" s="431" t="s">
        <v>1676</v>
      </c>
      <c r="F3814" s="432" t="s">
        <v>1677</v>
      </c>
      <c r="G3814" s="433" t="s">
        <v>1678</v>
      </c>
      <c r="H3814" s="431" t="s">
        <v>1696</v>
      </c>
      <c r="I3814" s="432" t="s">
        <v>1733</v>
      </c>
      <c r="J3814" s="433" t="s">
        <v>1734</v>
      </c>
      <c r="K3814" s="431" t="s">
        <v>1704</v>
      </c>
      <c r="L3814" s="432"/>
      <c r="M3814" s="86" t="s">
        <v>1705</v>
      </c>
    </row>
    <row r="3815" spans="2:13">
      <c r="B3815" s="70" t="s">
        <v>1680</v>
      </c>
      <c r="C3815" s="95" t="s">
        <v>1146</v>
      </c>
      <c r="D3815" s="101">
        <v>102</v>
      </c>
      <c r="E3815" s="429" t="s">
        <v>1680</v>
      </c>
      <c r="F3815" s="103" t="s">
        <v>946</v>
      </c>
      <c r="G3815" s="101">
        <v>68</v>
      </c>
      <c r="H3815" s="429" t="s">
        <v>1697</v>
      </c>
      <c r="I3815" s="95">
        <v>0</v>
      </c>
      <c r="J3815" s="101">
        <v>10</v>
      </c>
      <c r="K3815" s="429" t="s">
        <v>1706</v>
      </c>
      <c r="L3815" s="430"/>
      <c r="M3815" s="116">
        <v>55</v>
      </c>
    </row>
    <row r="3816" spans="2:13">
      <c r="B3816" s="70" t="s">
        <v>1681</v>
      </c>
      <c r="C3816" s="95" t="s">
        <v>849</v>
      </c>
      <c r="D3816" s="101">
        <v>75</v>
      </c>
      <c r="E3816" s="429" t="s">
        <v>1681</v>
      </c>
      <c r="F3816" s="95" t="s">
        <v>1724</v>
      </c>
      <c r="G3816" s="101">
        <v>0</v>
      </c>
      <c r="H3816" s="429" t="s">
        <v>1698</v>
      </c>
      <c r="I3816" s="95">
        <v>90</v>
      </c>
      <c r="J3816" s="101">
        <v>30</v>
      </c>
      <c r="K3816" s="429" t="s">
        <v>1737</v>
      </c>
      <c r="L3816" s="430"/>
      <c r="M3816" s="116">
        <v>0</v>
      </c>
    </row>
    <row r="3817" spans="2:13">
      <c r="B3817" s="70" t="s">
        <v>1682</v>
      </c>
      <c r="C3817" s="95" t="s">
        <v>1724</v>
      </c>
      <c r="D3817" s="101">
        <v>0</v>
      </c>
      <c r="E3817" s="429" t="s">
        <v>1682</v>
      </c>
      <c r="F3817" s="105" t="s">
        <v>1348</v>
      </c>
      <c r="G3817" s="101">
        <v>60</v>
      </c>
      <c r="H3817" s="429" t="s">
        <v>1699</v>
      </c>
      <c r="I3817" s="95">
        <v>0</v>
      </c>
      <c r="J3817" s="101">
        <v>20</v>
      </c>
      <c r="K3817" s="76" t="s">
        <v>1708</v>
      </c>
      <c r="L3817" s="77"/>
      <c r="M3817" s="110">
        <v>50</v>
      </c>
    </row>
    <row r="3818" spans="2:13">
      <c r="B3818" s="70" t="s">
        <v>1683</v>
      </c>
      <c r="C3818" s="118" t="s">
        <v>1789</v>
      </c>
      <c r="D3818" s="101">
        <v>75</v>
      </c>
      <c r="E3818" s="429" t="s">
        <v>1683</v>
      </c>
      <c r="F3818" s="105" t="s">
        <v>1309</v>
      </c>
      <c r="G3818" s="101">
        <v>95</v>
      </c>
      <c r="H3818" s="429" t="s">
        <v>1700</v>
      </c>
      <c r="I3818" s="95">
        <v>0</v>
      </c>
      <c r="J3818" s="101">
        <v>10</v>
      </c>
      <c r="K3818" s="462" t="s">
        <v>1709</v>
      </c>
      <c r="L3818" s="463"/>
      <c r="M3818" s="469"/>
    </row>
    <row r="3819" spans="2:13">
      <c r="B3819" s="70" t="s">
        <v>1684</v>
      </c>
      <c r="C3819" s="95" t="s">
        <v>1724</v>
      </c>
      <c r="D3819" s="101">
        <v>0</v>
      </c>
      <c r="E3819" s="429" t="s">
        <v>1684</v>
      </c>
      <c r="F3819" s="95" t="s">
        <v>891</v>
      </c>
      <c r="G3819" s="101">
        <v>80</v>
      </c>
      <c r="H3819" s="430" t="s">
        <v>1726</v>
      </c>
      <c r="I3819" s="95">
        <v>0</v>
      </c>
      <c r="J3819" s="101">
        <v>0</v>
      </c>
      <c r="K3819" s="470" t="s">
        <v>1710</v>
      </c>
      <c r="L3819" s="471"/>
      <c r="M3819" s="116">
        <v>0</v>
      </c>
    </row>
    <row r="3820" spans="2:13">
      <c r="B3820" s="70" t="s">
        <v>1685</v>
      </c>
      <c r="C3820" s="95" t="s">
        <v>955</v>
      </c>
      <c r="D3820" s="101">
        <v>75</v>
      </c>
      <c r="E3820" s="429" t="s">
        <v>1685</v>
      </c>
      <c r="F3820" s="95" t="s">
        <v>1724</v>
      </c>
      <c r="G3820" s="101">
        <v>0</v>
      </c>
      <c r="H3820" s="429" t="s">
        <v>1701</v>
      </c>
      <c r="I3820" s="95">
        <v>100</v>
      </c>
      <c r="J3820" s="101">
        <v>20</v>
      </c>
      <c r="K3820" s="470" t="s">
        <v>1711</v>
      </c>
      <c r="L3820" s="471"/>
      <c r="M3820" s="116">
        <v>0</v>
      </c>
    </row>
    <row r="3821" spans="2:13">
      <c r="B3821" s="70" t="s">
        <v>1686</v>
      </c>
      <c r="C3821" s="95" t="s">
        <v>1724</v>
      </c>
      <c r="D3821" s="101">
        <v>0</v>
      </c>
      <c r="E3821" s="429" t="s">
        <v>1686</v>
      </c>
      <c r="F3821" s="95" t="s">
        <v>1724</v>
      </c>
      <c r="G3821" s="101">
        <v>0</v>
      </c>
      <c r="H3821" s="429" t="s">
        <v>1687</v>
      </c>
      <c r="I3821" s="95">
        <v>85</v>
      </c>
      <c r="J3821" s="101">
        <v>0</v>
      </c>
      <c r="K3821" s="470" t="s">
        <v>1712</v>
      </c>
      <c r="L3821" s="471"/>
      <c r="M3821" s="116">
        <v>100</v>
      </c>
    </row>
    <row r="3822" spans="2:13">
      <c r="B3822" s="70" t="s">
        <v>1687</v>
      </c>
      <c r="C3822" s="95" t="s">
        <v>1724</v>
      </c>
      <c r="D3822" s="101">
        <v>0</v>
      </c>
      <c r="E3822" s="429" t="s">
        <v>1687</v>
      </c>
      <c r="F3822" s="95" t="s">
        <v>1724</v>
      </c>
      <c r="G3822" s="101">
        <v>0</v>
      </c>
      <c r="H3822" s="429" t="s">
        <v>1702</v>
      </c>
      <c r="I3822" s="109">
        <v>50</v>
      </c>
      <c r="J3822" s="115">
        <v>0</v>
      </c>
      <c r="K3822" s="96"/>
      <c r="L3822" s="109"/>
      <c r="M3822" s="110"/>
    </row>
    <row r="3823" spans="2:13">
      <c r="B3823" s="70" t="s">
        <v>1688</v>
      </c>
      <c r="C3823" s="95" t="s">
        <v>1724</v>
      </c>
      <c r="D3823" s="101">
        <v>0</v>
      </c>
      <c r="E3823" s="429" t="s">
        <v>1688</v>
      </c>
      <c r="F3823" s="95" t="s">
        <v>1724</v>
      </c>
      <c r="G3823" s="101">
        <v>0</v>
      </c>
      <c r="H3823" s="472" t="s">
        <v>1714</v>
      </c>
      <c r="I3823" s="473"/>
      <c r="J3823" s="90" t="s">
        <v>1713</v>
      </c>
      <c r="K3823" s="106">
        <v>80</v>
      </c>
      <c r="L3823" s="91" t="s">
        <v>1707</v>
      </c>
      <c r="M3823" s="107">
        <v>230</v>
      </c>
    </row>
    <row r="3824" spans="2:13">
      <c r="B3824" s="70" t="s">
        <v>1689</v>
      </c>
      <c r="C3824" s="95" t="s">
        <v>1724</v>
      </c>
      <c r="D3824" s="101">
        <v>0</v>
      </c>
      <c r="E3824" s="429" t="s">
        <v>1689</v>
      </c>
      <c r="F3824" s="95" t="s">
        <v>1724</v>
      </c>
      <c r="G3824" s="101">
        <v>0</v>
      </c>
      <c r="H3824" s="430"/>
      <c r="I3824" s="430"/>
      <c r="J3824" s="430"/>
      <c r="K3824" s="430"/>
      <c r="L3824" s="430"/>
      <c r="M3824" s="74"/>
    </row>
    <row r="3825" spans="2:13">
      <c r="B3825" s="70" t="s">
        <v>1690</v>
      </c>
      <c r="C3825" s="95" t="s">
        <v>1725</v>
      </c>
      <c r="D3825" s="101" t="s">
        <v>1725</v>
      </c>
      <c r="E3825" s="429" t="s">
        <v>1690</v>
      </c>
      <c r="F3825" s="95" t="s">
        <v>1725</v>
      </c>
      <c r="G3825" s="101" t="s">
        <v>1725</v>
      </c>
      <c r="H3825" s="430"/>
      <c r="I3825" s="430"/>
      <c r="J3825" s="430"/>
      <c r="K3825" s="430"/>
      <c r="L3825" s="430"/>
      <c r="M3825" s="74"/>
    </row>
    <row r="3826" spans="2:13">
      <c r="B3826" s="70" t="s">
        <v>1691</v>
      </c>
      <c r="C3826" s="95" t="s">
        <v>1335</v>
      </c>
      <c r="D3826" s="101">
        <v>70</v>
      </c>
      <c r="E3826" s="429" t="s">
        <v>1691</v>
      </c>
      <c r="F3826" s="105" t="s">
        <v>1197</v>
      </c>
      <c r="G3826" s="101">
        <v>75</v>
      </c>
      <c r="H3826" s="430"/>
      <c r="I3826" s="430"/>
      <c r="J3826" s="430"/>
      <c r="K3826" s="430"/>
      <c r="L3826" s="430"/>
      <c r="M3826" s="74"/>
    </row>
    <row r="3827" spans="2:13">
      <c r="B3827" s="70" t="s">
        <v>1692</v>
      </c>
      <c r="C3827" s="95" t="s">
        <v>1724</v>
      </c>
      <c r="D3827" s="101">
        <v>0</v>
      </c>
      <c r="E3827" s="429" t="s">
        <v>1692</v>
      </c>
      <c r="F3827" s="95" t="s">
        <v>1724</v>
      </c>
      <c r="G3827" s="101">
        <v>0</v>
      </c>
      <c r="H3827" s="430"/>
      <c r="I3827" s="430"/>
      <c r="J3827" s="430"/>
      <c r="K3827" s="430"/>
      <c r="L3827" s="430"/>
      <c r="M3827" s="74"/>
    </row>
    <row r="3828" spans="2:13">
      <c r="B3828" s="70" t="s">
        <v>1693</v>
      </c>
      <c r="C3828" s="95" t="s">
        <v>1724</v>
      </c>
      <c r="D3828" s="101">
        <v>0</v>
      </c>
      <c r="E3828" s="429" t="s">
        <v>1693</v>
      </c>
      <c r="F3828" s="105" t="s">
        <v>1187</v>
      </c>
      <c r="G3828" s="101">
        <v>80</v>
      </c>
      <c r="H3828" s="95"/>
      <c r="I3828" s="430" t="s">
        <v>1805</v>
      </c>
      <c r="J3828" s="94"/>
      <c r="K3828" s="430"/>
      <c r="L3828" s="94" t="s">
        <v>1720</v>
      </c>
      <c r="M3828" s="74"/>
    </row>
    <row r="3829" spans="2:13">
      <c r="B3829" s="70" t="s">
        <v>1694</v>
      </c>
      <c r="C3829" s="95" t="s">
        <v>1724</v>
      </c>
      <c r="D3829" s="101">
        <v>0</v>
      </c>
      <c r="E3829" s="429" t="s">
        <v>1694</v>
      </c>
      <c r="F3829" s="95" t="s">
        <v>1724</v>
      </c>
      <c r="G3829" s="101">
        <v>0</v>
      </c>
      <c r="H3829" s="430"/>
      <c r="I3829" s="430"/>
      <c r="J3829" s="430"/>
      <c r="K3829" s="430"/>
      <c r="L3829" s="430"/>
      <c r="M3829" s="74"/>
    </row>
    <row r="3830" spans="2:13">
      <c r="B3830" s="70" t="s">
        <v>1679</v>
      </c>
      <c r="C3830" s="95" t="s">
        <v>865</v>
      </c>
      <c r="D3830" s="101">
        <v>66</v>
      </c>
      <c r="E3830" s="429" t="s">
        <v>1679</v>
      </c>
      <c r="F3830" s="95" t="s">
        <v>1724</v>
      </c>
      <c r="G3830" s="101">
        <v>0</v>
      </c>
      <c r="H3830" s="430"/>
      <c r="I3830" s="430"/>
      <c r="J3830" s="430"/>
      <c r="K3830" s="430"/>
      <c r="L3830" s="430"/>
      <c r="M3830" s="74"/>
    </row>
    <row r="3831" spans="2:13">
      <c r="B3831" s="70" t="s">
        <v>1695</v>
      </c>
      <c r="C3831" s="95" t="s">
        <v>966</v>
      </c>
      <c r="D3831" s="101">
        <v>75</v>
      </c>
      <c r="E3831" s="429" t="s">
        <v>1695</v>
      </c>
      <c r="F3831" s="95" t="s">
        <v>1724</v>
      </c>
      <c r="G3831" s="101">
        <v>0</v>
      </c>
      <c r="H3831" s="430"/>
      <c r="I3831" s="430"/>
      <c r="J3831" s="430"/>
      <c r="K3831" s="430"/>
      <c r="L3831" s="430"/>
      <c r="M3831" s="74"/>
    </row>
    <row r="3832" spans="2:13" ht="15.75" thickBot="1">
      <c r="B3832" s="111" t="s">
        <v>1731</v>
      </c>
      <c r="C3832" s="102"/>
      <c r="D3832" s="117">
        <v>77</v>
      </c>
      <c r="E3832" s="112" t="s">
        <v>1732</v>
      </c>
      <c r="F3832" s="102"/>
      <c r="G3832" s="117">
        <v>76</v>
      </c>
      <c r="H3832" s="92"/>
      <c r="I3832" s="92"/>
      <c r="J3832" s="92"/>
      <c r="K3832" s="92"/>
      <c r="L3832" s="92"/>
      <c r="M3832" s="93"/>
    </row>
    <row r="3833" spans="2:13" ht="16.5" thickTop="1" thickBot="1"/>
    <row r="3834" spans="2:13" ht="16.5" thickTop="1" thickBot="1">
      <c r="B3834" s="457" t="s">
        <v>1861</v>
      </c>
      <c r="C3834" s="458"/>
      <c r="D3834" s="459" t="s">
        <v>1660</v>
      </c>
      <c r="E3834" s="460"/>
      <c r="F3834" s="460"/>
      <c r="G3834" s="460"/>
      <c r="H3834" s="460"/>
      <c r="I3834" s="461"/>
      <c r="J3834" s="199"/>
      <c r="K3834" s="68"/>
      <c r="L3834" s="68"/>
      <c r="M3834" s="69"/>
    </row>
    <row r="3835" spans="2:13" ht="15.75" thickTop="1">
      <c r="B3835" s="75" t="s">
        <v>1669</v>
      </c>
      <c r="C3835" s="300">
        <v>13</v>
      </c>
      <c r="D3835" s="299" t="s">
        <v>1654</v>
      </c>
      <c r="E3835" s="300" t="s">
        <v>1655</v>
      </c>
      <c r="F3835" s="300" t="s">
        <v>1656</v>
      </c>
      <c r="G3835" s="300" t="s">
        <v>1658</v>
      </c>
      <c r="H3835" s="300" t="s">
        <v>1657</v>
      </c>
      <c r="I3835" s="301" t="s">
        <v>1659</v>
      </c>
      <c r="J3835" s="200"/>
      <c r="K3835" s="298"/>
      <c r="L3835" s="298"/>
      <c r="M3835" s="74"/>
    </row>
    <row r="3836" spans="2:13">
      <c r="B3836" s="75" t="s">
        <v>1762</v>
      </c>
      <c r="C3836" s="95" t="s">
        <v>1747</v>
      </c>
      <c r="D3836" s="96">
        <v>130</v>
      </c>
      <c r="E3836" s="97">
        <v>65</v>
      </c>
      <c r="F3836" s="97">
        <v>60</v>
      </c>
      <c r="G3836" s="97">
        <v>110</v>
      </c>
      <c r="H3836" s="97">
        <v>95</v>
      </c>
      <c r="I3836" s="98">
        <v>65</v>
      </c>
      <c r="J3836" s="200"/>
      <c r="K3836" s="298"/>
      <c r="L3836" s="298"/>
      <c r="M3836" s="74"/>
    </row>
    <row r="3837" spans="2:13">
      <c r="B3837" s="75" t="s">
        <v>1667</v>
      </c>
      <c r="C3837" s="95" t="s">
        <v>16</v>
      </c>
      <c r="D3837" s="462" t="s">
        <v>1671</v>
      </c>
      <c r="E3837" s="463"/>
      <c r="F3837" s="463"/>
      <c r="G3837" s="463"/>
      <c r="H3837" s="463"/>
      <c r="I3837" s="464"/>
      <c r="J3837" s="200"/>
      <c r="K3837" s="298"/>
      <c r="L3837" s="298"/>
      <c r="M3837" s="74"/>
    </row>
    <row r="3838" spans="2:13">
      <c r="B3838" s="75" t="s">
        <v>1668</v>
      </c>
      <c r="C3838" s="95" t="s">
        <v>1725</v>
      </c>
      <c r="D3838" s="465" t="s">
        <v>1663</v>
      </c>
      <c r="E3838" s="466"/>
      <c r="F3838" s="466"/>
      <c r="G3838" s="466" t="s">
        <v>1664</v>
      </c>
      <c r="H3838" s="466"/>
      <c r="I3838" s="467"/>
      <c r="J3838" s="200"/>
      <c r="K3838" s="298"/>
      <c r="L3838" s="298"/>
      <c r="M3838" s="74"/>
    </row>
    <row r="3839" spans="2:13">
      <c r="B3839" s="75" t="s">
        <v>1672</v>
      </c>
      <c r="C3839" s="118" t="s">
        <v>1640</v>
      </c>
      <c r="D3839" s="72" t="s">
        <v>1665</v>
      </c>
      <c r="E3839" s="298" t="s">
        <v>646</v>
      </c>
      <c r="F3839" s="298"/>
      <c r="G3839" s="73" t="s">
        <v>1665</v>
      </c>
      <c r="H3839" s="298" t="s">
        <v>1725</v>
      </c>
      <c r="I3839" s="79"/>
      <c r="J3839" s="200"/>
      <c r="K3839" s="298"/>
      <c r="L3839" s="298"/>
      <c r="M3839" s="74"/>
    </row>
    <row r="3840" spans="2:13">
      <c r="B3840" s="75" t="s">
        <v>1661</v>
      </c>
      <c r="C3840" s="95">
        <v>322.92</v>
      </c>
      <c r="D3840" s="80" t="s">
        <v>1666</v>
      </c>
      <c r="E3840" s="99">
        <v>81</v>
      </c>
      <c r="F3840" s="77"/>
      <c r="G3840" s="81" t="s">
        <v>1666</v>
      </c>
      <c r="H3840" s="99" t="s">
        <v>1725</v>
      </c>
      <c r="I3840" s="78"/>
      <c r="J3840" s="200"/>
      <c r="K3840" s="298"/>
      <c r="L3840" s="298"/>
      <c r="M3840" s="74"/>
    </row>
    <row r="3841" spans="2:13">
      <c r="B3841" s="75" t="s">
        <v>1662</v>
      </c>
      <c r="C3841" s="149">
        <v>455.7</v>
      </c>
      <c r="D3841" s="462" t="s">
        <v>1670</v>
      </c>
      <c r="E3841" s="463"/>
      <c r="F3841" s="463"/>
      <c r="G3841" s="463"/>
      <c r="H3841" s="463"/>
      <c r="I3841" s="464"/>
      <c r="J3841" s="200"/>
      <c r="K3841" s="298"/>
      <c r="L3841" s="298"/>
      <c r="M3841" s="74"/>
    </row>
    <row r="3842" spans="2:13">
      <c r="B3842" s="75" t="s">
        <v>1730</v>
      </c>
      <c r="C3842" s="95">
        <v>500.05</v>
      </c>
      <c r="D3842" s="465" t="s">
        <v>1663</v>
      </c>
      <c r="E3842" s="466"/>
      <c r="F3842" s="466"/>
      <c r="G3842" s="466" t="s">
        <v>1664</v>
      </c>
      <c r="H3842" s="466"/>
      <c r="I3842" s="467"/>
      <c r="J3842" s="200"/>
      <c r="K3842" s="298"/>
      <c r="L3842" s="298"/>
      <c r="M3842" s="74"/>
    </row>
    <row r="3843" spans="2:13">
      <c r="B3843" s="75" t="s">
        <v>1715</v>
      </c>
      <c r="C3843" s="149">
        <v>2</v>
      </c>
      <c r="D3843" s="72" t="s">
        <v>1665</v>
      </c>
      <c r="E3843" s="298" t="s">
        <v>1273</v>
      </c>
      <c r="F3843" s="298"/>
      <c r="G3843" s="73" t="s">
        <v>1665</v>
      </c>
      <c r="H3843" s="298" t="s">
        <v>1725</v>
      </c>
      <c r="I3843" s="79"/>
      <c r="J3843" s="200"/>
      <c r="K3843" s="298"/>
      <c r="L3843" s="298"/>
      <c r="M3843" s="74"/>
    </row>
    <row r="3844" spans="2:13">
      <c r="B3844" s="75" t="s">
        <v>1716</v>
      </c>
      <c r="C3844" s="149">
        <v>1</v>
      </c>
      <c r="D3844" s="72" t="s">
        <v>1666</v>
      </c>
      <c r="E3844" s="99">
        <v>95</v>
      </c>
      <c r="F3844" s="77"/>
      <c r="G3844" s="81" t="s">
        <v>1666</v>
      </c>
      <c r="H3844" s="100" t="s">
        <v>1725</v>
      </c>
      <c r="I3844" s="79"/>
      <c r="J3844" s="200"/>
      <c r="K3844" s="298"/>
      <c r="L3844" s="298"/>
      <c r="M3844" s="74"/>
    </row>
    <row r="3845" spans="2:13">
      <c r="B3845" s="468" t="s">
        <v>1673</v>
      </c>
      <c r="C3845" s="463"/>
      <c r="D3845" s="464"/>
      <c r="E3845" s="462" t="s">
        <v>1674</v>
      </c>
      <c r="F3845" s="463"/>
      <c r="G3845" s="464"/>
      <c r="H3845" s="462" t="s">
        <v>1675</v>
      </c>
      <c r="I3845" s="463"/>
      <c r="J3845" s="464"/>
      <c r="K3845" s="462" t="s">
        <v>1703</v>
      </c>
      <c r="L3845" s="463"/>
      <c r="M3845" s="469"/>
    </row>
    <row r="3846" spans="2:13">
      <c r="B3846" s="82" t="s">
        <v>1676</v>
      </c>
      <c r="C3846" s="300" t="s">
        <v>1677</v>
      </c>
      <c r="D3846" s="301" t="s">
        <v>1678</v>
      </c>
      <c r="E3846" s="299" t="s">
        <v>1676</v>
      </c>
      <c r="F3846" s="300" t="s">
        <v>1677</v>
      </c>
      <c r="G3846" s="301" t="s">
        <v>1678</v>
      </c>
      <c r="H3846" s="299" t="s">
        <v>1696</v>
      </c>
      <c r="I3846" s="300" t="s">
        <v>1733</v>
      </c>
      <c r="J3846" s="301" t="s">
        <v>1734</v>
      </c>
      <c r="K3846" s="299" t="s">
        <v>1704</v>
      </c>
      <c r="L3846" s="300"/>
      <c r="M3846" s="86" t="s">
        <v>1705</v>
      </c>
    </row>
    <row r="3847" spans="2:13">
      <c r="B3847" s="70" t="s">
        <v>1680</v>
      </c>
      <c r="C3847" s="95" t="s">
        <v>1146</v>
      </c>
      <c r="D3847" s="101">
        <v>102</v>
      </c>
      <c r="E3847" s="297" t="s">
        <v>1680</v>
      </c>
      <c r="F3847" s="103" t="s">
        <v>946</v>
      </c>
      <c r="G3847" s="101">
        <v>68</v>
      </c>
      <c r="H3847" s="297" t="s">
        <v>1697</v>
      </c>
      <c r="I3847" s="95">
        <v>0</v>
      </c>
      <c r="J3847" s="101">
        <v>0</v>
      </c>
      <c r="K3847" s="297" t="s">
        <v>1706</v>
      </c>
      <c r="L3847" s="298"/>
      <c r="M3847" s="116">
        <v>0</v>
      </c>
    </row>
    <row r="3848" spans="2:13">
      <c r="B3848" s="70" t="s">
        <v>1681</v>
      </c>
      <c r="C3848" s="95" t="s">
        <v>1724</v>
      </c>
      <c r="D3848" s="101">
        <v>0</v>
      </c>
      <c r="E3848" s="297" t="s">
        <v>1681</v>
      </c>
      <c r="F3848" s="95" t="s">
        <v>1724</v>
      </c>
      <c r="G3848" s="101">
        <v>0</v>
      </c>
      <c r="H3848" s="297" t="s">
        <v>1698</v>
      </c>
      <c r="I3848" s="95">
        <v>90</v>
      </c>
      <c r="J3848" s="101">
        <v>10</v>
      </c>
      <c r="K3848" s="297" t="s">
        <v>1737</v>
      </c>
      <c r="L3848" s="298"/>
      <c r="M3848" s="116">
        <v>31</v>
      </c>
    </row>
    <row r="3849" spans="2:13">
      <c r="B3849" s="70" t="s">
        <v>1682</v>
      </c>
      <c r="C3849" s="95" t="s">
        <v>1725</v>
      </c>
      <c r="D3849" s="101" t="s">
        <v>1725</v>
      </c>
      <c r="E3849" s="297" t="s">
        <v>1682</v>
      </c>
      <c r="F3849" s="95" t="s">
        <v>1725</v>
      </c>
      <c r="G3849" s="101" t="s">
        <v>1725</v>
      </c>
      <c r="H3849" s="297" t="s">
        <v>1699</v>
      </c>
      <c r="I3849" s="95">
        <v>0</v>
      </c>
      <c r="J3849" s="101">
        <v>30</v>
      </c>
      <c r="K3849" s="76" t="s">
        <v>1708</v>
      </c>
      <c r="L3849" s="77"/>
      <c r="M3849" s="110">
        <v>50</v>
      </c>
    </row>
    <row r="3850" spans="2:13">
      <c r="B3850" s="70" t="s">
        <v>1683</v>
      </c>
      <c r="C3850" s="95" t="s">
        <v>1724</v>
      </c>
      <c r="D3850" s="101">
        <v>0</v>
      </c>
      <c r="E3850" s="297" t="s">
        <v>1683</v>
      </c>
      <c r="F3850" s="95" t="s">
        <v>1724</v>
      </c>
      <c r="G3850" s="101">
        <v>0</v>
      </c>
      <c r="H3850" s="297" t="s">
        <v>1700</v>
      </c>
      <c r="I3850" s="95">
        <v>0</v>
      </c>
      <c r="J3850" s="101">
        <v>10</v>
      </c>
      <c r="K3850" s="462" t="s">
        <v>1709</v>
      </c>
      <c r="L3850" s="463"/>
      <c r="M3850" s="469"/>
    </row>
    <row r="3851" spans="2:13">
      <c r="B3851" s="70" t="s">
        <v>1684</v>
      </c>
      <c r="C3851" s="95" t="s">
        <v>1724</v>
      </c>
      <c r="D3851" s="101">
        <v>0</v>
      </c>
      <c r="E3851" s="297" t="s">
        <v>1684</v>
      </c>
      <c r="F3851" s="95" t="s">
        <v>1724</v>
      </c>
      <c r="G3851" s="101">
        <v>0</v>
      </c>
      <c r="H3851" s="298" t="s">
        <v>1726</v>
      </c>
      <c r="I3851" s="95">
        <v>50</v>
      </c>
      <c r="J3851" s="101">
        <v>0</v>
      </c>
      <c r="K3851" s="470" t="s">
        <v>1710</v>
      </c>
      <c r="L3851" s="471"/>
      <c r="M3851" s="116">
        <v>0</v>
      </c>
    </row>
    <row r="3852" spans="2:13">
      <c r="B3852" s="70" t="s">
        <v>1685</v>
      </c>
      <c r="C3852" s="95" t="s">
        <v>1724</v>
      </c>
      <c r="D3852" s="101">
        <v>0</v>
      </c>
      <c r="E3852" s="297" t="s">
        <v>1685</v>
      </c>
      <c r="F3852" s="95" t="s">
        <v>952</v>
      </c>
      <c r="G3852" s="101">
        <v>95</v>
      </c>
      <c r="H3852" s="297" t="s">
        <v>1701</v>
      </c>
      <c r="I3852" s="95">
        <v>0</v>
      </c>
      <c r="J3852" s="101">
        <v>0</v>
      </c>
      <c r="K3852" s="470" t="s">
        <v>1711</v>
      </c>
      <c r="L3852" s="471"/>
      <c r="M3852" s="116">
        <v>0</v>
      </c>
    </row>
    <row r="3853" spans="2:13">
      <c r="B3853" s="70" t="s">
        <v>1686</v>
      </c>
      <c r="C3853" s="103" t="s">
        <v>1157</v>
      </c>
      <c r="D3853" s="101">
        <v>40</v>
      </c>
      <c r="E3853" s="297" t="s">
        <v>1686</v>
      </c>
      <c r="F3853" s="95" t="s">
        <v>1724</v>
      </c>
      <c r="G3853" s="101">
        <v>0</v>
      </c>
      <c r="H3853" s="297" t="s">
        <v>1687</v>
      </c>
      <c r="I3853" s="95">
        <v>85</v>
      </c>
      <c r="J3853" s="101">
        <v>0</v>
      </c>
      <c r="K3853" s="470" t="s">
        <v>1712</v>
      </c>
      <c r="L3853" s="471"/>
      <c r="M3853" s="116">
        <v>0</v>
      </c>
    </row>
    <row r="3854" spans="2:13">
      <c r="B3854" s="70" t="s">
        <v>1687</v>
      </c>
      <c r="C3854" s="95" t="s">
        <v>1724</v>
      </c>
      <c r="D3854" s="101">
        <v>0</v>
      </c>
      <c r="E3854" s="297" t="s">
        <v>1687</v>
      </c>
      <c r="F3854" s="95" t="s">
        <v>1724</v>
      </c>
      <c r="G3854" s="101">
        <v>0</v>
      </c>
      <c r="H3854" s="297" t="s">
        <v>1702</v>
      </c>
      <c r="I3854" s="109">
        <v>50</v>
      </c>
      <c r="J3854" s="115">
        <v>0</v>
      </c>
      <c r="K3854" s="96"/>
      <c r="L3854" s="109"/>
      <c r="M3854" s="110"/>
    </row>
    <row r="3855" spans="2:13">
      <c r="B3855" s="70" t="s">
        <v>1688</v>
      </c>
      <c r="C3855" s="95" t="s">
        <v>776</v>
      </c>
      <c r="D3855" s="101">
        <v>40</v>
      </c>
      <c r="E3855" s="297" t="s">
        <v>1688</v>
      </c>
      <c r="F3855" s="95" t="s">
        <v>1724</v>
      </c>
      <c r="G3855" s="101">
        <v>0</v>
      </c>
      <c r="H3855" s="472" t="s">
        <v>1714</v>
      </c>
      <c r="I3855" s="473"/>
      <c r="J3855" s="90" t="s">
        <v>1713</v>
      </c>
      <c r="K3855" s="106">
        <v>30</v>
      </c>
      <c r="L3855" s="91" t="s">
        <v>1707</v>
      </c>
      <c r="M3855" s="107">
        <v>195</v>
      </c>
    </row>
    <row r="3856" spans="2:13">
      <c r="B3856" s="70" t="s">
        <v>1689</v>
      </c>
      <c r="C3856" s="95" t="s">
        <v>1724</v>
      </c>
      <c r="D3856" s="101">
        <v>0</v>
      </c>
      <c r="E3856" s="297" t="s">
        <v>1689</v>
      </c>
      <c r="F3856" s="95" t="s">
        <v>1724</v>
      </c>
      <c r="G3856" s="101">
        <v>0</v>
      </c>
      <c r="H3856" s="298"/>
      <c r="I3856" s="298"/>
      <c r="J3856" s="298"/>
      <c r="K3856" s="298"/>
      <c r="L3856" s="298"/>
      <c r="M3856" s="74"/>
    </row>
    <row r="3857" spans="2:13">
      <c r="B3857" s="70" t="s">
        <v>1690</v>
      </c>
      <c r="C3857" s="95" t="s">
        <v>1724</v>
      </c>
      <c r="D3857" s="101">
        <v>0</v>
      </c>
      <c r="E3857" s="297" t="s">
        <v>1690</v>
      </c>
      <c r="F3857" s="95" t="s">
        <v>1724</v>
      </c>
      <c r="G3857" s="101">
        <v>0</v>
      </c>
      <c r="H3857" s="298"/>
      <c r="I3857" s="298"/>
      <c r="J3857" s="298"/>
      <c r="K3857" s="298"/>
      <c r="L3857" s="298"/>
      <c r="M3857" s="74"/>
    </row>
    <row r="3858" spans="2:13">
      <c r="B3858" s="70" t="s">
        <v>1691</v>
      </c>
      <c r="C3858" s="95" t="s">
        <v>1724</v>
      </c>
      <c r="D3858" s="101">
        <v>0</v>
      </c>
      <c r="E3858" s="297" t="s">
        <v>1691</v>
      </c>
      <c r="F3858" s="105" t="s">
        <v>1197</v>
      </c>
      <c r="G3858" s="101">
        <v>75</v>
      </c>
      <c r="H3858" s="298"/>
      <c r="I3858" s="298"/>
      <c r="J3858" s="298"/>
      <c r="K3858" s="298"/>
      <c r="L3858" s="298"/>
      <c r="M3858" s="74"/>
    </row>
    <row r="3859" spans="2:13">
      <c r="B3859" s="70" t="s">
        <v>1692</v>
      </c>
      <c r="C3859" s="95" t="s">
        <v>1724</v>
      </c>
      <c r="D3859" s="101">
        <v>0</v>
      </c>
      <c r="E3859" s="297" t="s">
        <v>1692</v>
      </c>
      <c r="F3859" s="95" t="s">
        <v>1724</v>
      </c>
      <c r="G3859" s="101">
        <v>0</v>
      </c>
      <c r="H3859" s="298"/>
      <c r="I3859" s="298"/>
      <c r="J3859" s="298"/>
      <c r="K3859" s="298"/>
      <c r="L3859" s="298"/>
      <c r="M3859" s="74"/>
    </row>
    <row r="3860" spans="2:13">
      <c r="B3860" s="70" t="s">
        <v>1693</v>
      </c>
      <c r="C3860" s="95" t="s">
        <v>1724</v>
      </c>
      <c r="D3860" s="101">
        <v>0</v>
      </c>
      <c r="E3860" s="297" t="s">
        <v>1693</v>
      </c>
      <c r="F3860" s="105" t="s">
        <v>1187</v>
      </c>
      <c r="G3860" s="101">
        <v>80</v>
      </c>
      <c r="H3860" s="95" t="s">
        <v>1718</v>
      </c>
      <c r="I3860" s="298"/>
      <c r="J3860" s="94" t="s">
        <v>1719</v>
      </c>
      <c r="K3860" s="298"/>
      <c r="L3860" s="94" t="s">
        <v>1720</v>
      </c>
      <c r="M3860" s="74"/>
    </row>
    <row r="3861" spans="2:13">
      <c r="B3861" s="70" t="s">
        <v>1694</v>
      </c>
      <c r="C3861" s="95" t="s">
        <v>1724</v>
      </c>
      <c r="D3861" s="101">
        <v>0</v>
      </c>
      <c r="E3861" s="297" t="s">
        <v>1694</v>
      </c>
      <c r="F3861" s="95" t="s">
        <v>1724</v>
      </c>
      <c r="G3861" s="101">
        <v>0</v>
      </c>
      <c r="H3861" s="298"/>
      <c r="I3861" s="298"/>
      <c r="J3861" s="298"/>
      <c r="K3861" s="298"/>
      <c r="L3861" s="298"/>
      <c r="M3861" s="74"/>
    </row>
    <row r="3862" spans="2:13">
      <c r="B3862" s="70" t="s">
        <v>1679</v>
      </c>
      <c r="C3862" s="95" t="s">
        <v>679</v>
      </c>
      <c r="D3862" s="101">
        <v>60</v>
      </c>
      <c r="E3862" s="297" t="s">
        <v>1679</v>
      </c>
      <c r="F3862" s="95" t="s">
        <v>1724</v>
      </c>
      <c r="G3862" s="101">
        <v>0</v>
      </c>
      <c r="H3862" s="298"/>
      <c r="I3862" s="298"/>
      <c r="J3862" s="298"/>
      <c r="K3862" s="298"/>
      <c r="L3862" s="298"/>
      <c r="M3862" s="74"/>
    </row>
    <row r="3863" spans="2:13">
      <c r="B3863" s="70" t="s">
        <v>1695</v>
      </c>
      <c r="C3863" s="95" t="s">
        <v>966</v>
      </c>
      <c r="D3863" s="101">
        <v>75</v>
      </c>
      <c r="E3863" s="297" t="s">
        <v>1695</v>
      </c>
      <c r="F3863" s="95" t="s">
        <v>1724</v>
      </c>
      <c r="G3863" s="101">
        <v>0</v>
      </c>
      <c r="H3863" s="298"/>
      <c r="I3863" s="298"/>
      <c r="J3863" s="298"/>
      <c r="K3863" s="298"/>
      <c r="L3863" s="298"/>
      <c r="M3863" s="74"/>
    </row>
    <row r="3864" spans="2:13" ht="15.75" thickBot="1">
      <c r="B3864" s="111" t="s">
        <v>1731</v>
      </c>
      <c r="C3864" s="102"/>
      <c r="D3864" s="117">
        <v>63</v>
      </c>
      <c r="E3864" s="112" t="s">
        <v>1732</v>
      </c>
      <c r="F3864" s="102"/>
      <c r="G3864" s="117">
        <v>80</v>
      </c>
      <c r="H3864" s="92"/>
      <c r="I3864" s="92"/>
      <c r="J3864" s="92"/>
      <c r="K3864" s="92"/>
      <c r="L3864" s="92"/>
      <c r="M3864" s="93"/>
    </row>
    <row r="3865" spans="2:13" ht="15.75" thickTop="1"/>
    <row r="3867" spans="2:13" ht="15.75" thickBot="1"/>
    <row r="3868" spans="2:13" ht="16.5" thickTop="1" thickBot="1">
      <c r="B3868" s="457" t="s">
        <v>1933</v>
      </c>
      <c r="C3868" s="458"/>
      <c r="D3868" s="459" t="s">
        <v>1660</v>
      </c>
      <c r="E3868" s="460"/>
      <c r="F3868" s="460"/>
      <c r="G3868" s="460"/>
      <c r="H3868" s="460"/>
      <c r="I3868" s="461"/>
      <c r="J3868" s="121"/>
      <c r="K3868" s="68"/>
      <c r="L3868" s="68"/>
      <c r="M3868" s="69"/>
    </row>
    <row r="3869" spans="2:13" ht="15.75" thickTop="1">
      <c r="B3869" s="75" t="s">
        <v>1669</v>
      </c>
      <c r="C3869" s="432">
        <v>9</v>
      </c>
      <c r="D3869" s="431" t="s">
        <v>1654</v>
      </c>
      <c r="E3869" s="432" t="s">
        <v>1655</v>
      </c>
      <c r="F3869" s="432" t="s">
        <v>1656</v>
      </c>
      <c r="G3869" s="432" t="s">
        <v>1658</v>
      </c>
      <c r="H3869" s="432" t="s">
        <v>1657</v>
      </c>
      <c r="I3869" s="433" t="s">
        <v>1659</v>
      </c>
      <c r="J3869" s="122"/>
      <c r="K3869" s="430"/>
      <c r="L3869" s="430"/>
      <c r="M3869" s="74"/>
    </row>
    <row r="3870" spans="2:13">
      <c r="B3870" s="75" t="s">
        <v>1762</v>
      </c>
      <c r="C3870" s="95" t="s">
        <v>1767</v>
      </c>
      <c r="D3870" s="96">
        <v>80</v>
      </c>
      <c r="E3870" s="97">
        <v>82</v>
      </c>
      <c r="F3870" s="97">
        <v>83</v>
      </c>
      <c r="G3870" s="97">
        <v>100</v>
      </c>
      <c r="H3870" s="97">
        <v>100</v>
      </c>
      <c r="I3870" s="98">
        <v>80</v>
      </c>
      <c r="J3870" s="122"/>
      <c r="K3870" s="430"/>
      <c r="L3870" s="430"/>
      <c r="M3870" s="74"/>
    </row>
    <row r="3871" spans="2:13">
      <c r="B3871" s="75" t="s">
        <v>1667</v>
      </c>
      <c r="C3871" s="95" t="s">
        <v>8</v>
      </c>
      <c r="D3871" s="462" t="s">
        <v>1671</v>
      </c>
      <c r="E3871" s="463"/>
      <c r="F3871" s="463"/>
      <c r="G3871" s="463"/>
      <c r="H3871" s="463"/>
      <c r="I3871" s="464"/>
      <c r="J3871" s="122"/>
      <c r="K3871" s="430"/>
      <c r="L3871" s="430"/>
      <c r="M3871" s="74"/>
    </row>
    <row r="3872" spans="2:13">
      <c r="B3872" s="75" t="s">
        <v>1668</v>
      </c>
      <c r="C3872" s="95" t="s">
        <v>12</v>
      </c>
      <c r="D3872" s="465" t="s">
        <v>1663</v>
      </c>
      <c r="E3872" s="466"/>
      <c r="F3872" s="466"/>
      <c r="G3872" s="466" t="s">
        <v>1664</v>
      </c>
      <c r="H3872" s="466"/>
      <c r="I3872" s="467"/>
      <c r="J3872" s="122"/>
      <c r="K3872" s="430"/>
      <c r="L3872" s="430"/>
      <c r="M3872" s="74"/>
    </row>
    <row r="3873" spans="2:13">
      <c r="B3873" s="75" t="s">
        <v>1672</v>
      </c>
      <c r="C3873" s="103" t="s">
        <v>1531</v>
      </c>
      <c r="D3873" s="72" t="s">
        <v>1665</v>
      </c>
      <c r="E3873" s="430" t="s">
        <v>1109</v>
      </c>
      <c r="F3873" s="430"/>
      <c r="G3873" s="73" t="s">
        <v>1665</v>
      </c>
      <c r="H3873" s="430" t="s">
        <v>1724</v>
      </c>
      <c r="I3873" s="79"/>
      <c r="J3873" s="286"/>
      <c r="K3873" s="430"/>
      <c r="L3873" s="430"/>
      <c r="M3873" s="74"/>
    </row>
    <row r="3874" spans="2:13">
      <c r="B3874" s="75" t="s">
        <v>1661</v>
      </c>
      <c r="C3874" s="95">
        <v>356.65</v>
      </c>
      <c r="D3874" s="80" t="s">
        <v>1666</v>
      </c>
      <c r="E3874" s="99">
        <v>102</v>
      </c>
      <c r="F3874" s="77"/>
      <c r="G3874" s="81" t="s">
        <v>1666</v>
      </c>
      <c r="H3874" s="99">
        <v>0</v>
      </c>
      <c r="I3874" s="78"/>
      <c r="J3874" s="226"/>
      <c r="K3874" s="430"/>
      <c r="L3874" s="430"/>
      <c r="M3874" s="74"/>
    </row>
    <row r="3875" spans="2:13">
      <c r="B3875" s="75" t="s">
        <v>1662</v>
      </c>
      <c r="C3875" s="149">
        <v>252.1</v>
      </c>
      <c r="D3875" s="462" t="s">
        <v>1670</v>
      </c>
      <c r="E3875" s="463"/>
      <c r="F3875" s="463"/>
      <c r="G3875" s="463"/>
      <c r="H3875" s="463"/>
      <c r="I3875" s="464"/>
      <c r="J3875" s="226"/>
      <c r="K3875" s="430"/>
      <c r="L3875" s="430"/>
      <c r="M3875" s="74"/>
    </row>
    <row r="3876" spans="2:13">
      <c r="B3876" s="75" t="s">
        <v>1730</v>
      </c>
      <c r="C3876" s="95">
        <v>247.22</v>
      </c>
      <c r="D3876" s="465" t="s">
        <v>1663</v>
      </c>
      <c r="E3876" s="466"/>
      <c r="F3876" s="466"/>
      <c r="G3876" s="466" t="s">
        <v>1664</v>
      </c>
      <c r="H3876" s="466"/>
      <c r="I3876" s="467"/>
      <c r="J3876" s="226"/>
      <c r="K3876" s="430"/>
      <c r="L3876" s="430"/>
      <c r="M3876" s="74"/>
    </row>
    <row r="3877" spans="2:13">
      <c r="B3877" s="75" t="s">
        <v>1715</v>
      </c>
      <c r="C3877" s="95">
        <v>1.23</v>
      </c>
      <c r="D3877" s="72" t="s">
        <v>1665</v>
      </c>
      <c r="E3877" s="430" t="s">
        <v>981</v>
      </c>
      <c r="F3877" s="430"/>
      <c r="G3877" s="73" t="s">
        <v>1665</v>
      </c>
      <c r="H3877" s="430" t="s">
        <v>1218</v>
      </c>
      <c r="I3877" s="79"/>
      <c r="J3877" s="226"/>
      <c r="K3877" s="430"/>
      <c r="L3877" s="430"/>
      <c r="M3877" s="74"/>
    </row>
    <row r="3878" spans="2:13">
      <c r="B3878" s="75" t="s">
        <v>1716</v>
      </c>
      <c r="C3878" s="95">
        <v>1.23</v>
      </c>
      <c r="D3878" s="72" t="s">
        <v>1666</v>
      </c>
      <c r="E3878" s="99">
        <v>126</v>
      </c>
      <c r="F3878" s="77"/>
      <c r="G3878" s="81" t="s">
        <v>1666</v>
      </c>
      <c r="H3878" s="100">
        <v>90</v>
      </c>
      <c r="I3878" s="79"/>
      <c r="J3878" s="226"/>
      <c r="K3878" s="430"/>
      <c r="L3878" s="430"/>
      <c r="M3878" s="74"/>
    </row>
    <row r="3879" spans="2:13">
      <c r="B3879" s="468" t="s">
        <v>1673</v>
      </c>
      <c r="C3879" s="463"/>
      <c r="D3879" s="464"/>
      <c r="E3879" s="462" t="s">
        <v>1674</v>
      </c>
      <c r="F3879" s="463"/>
      <c r="G3879" s="464"/>
      <c r="H3879" s="462" t="s">
        <v>1675</v>
      </c>
      <c r="I3879" s="463"/>
      <c r="J3879" s="464"/>
      <c r="K3879" s="462" t="s">
        <v>1703</v>
      </c>
      <c r="L3879" s="463"/>
      <c r="M3879" s="469"/>
    </row>
    <row r="3880" spans="2:13">
      <c r="B3880" s="82" t="s">
        <v>1676</v>
      </c>
      <c r="C3880" s="432" t="s">
        <v>1677</v>
      </c>
      <c r="D3880" s="433" t="s">
        <v>1678</v>
      </c>
      <c r="E3880" s="431" t="s">
        <v>1676</v>
      </c>
      <c r="F3880" s="432" t="s">
        <v>1677</v>
      </c>
      <c r="G3880" s="433" t="s">
        <v>1678</v>
      </c>
      <c r="H3880" s="431" t="s">
        <v>1696</v>
      </c>
      <c r="I3880" s="432" t="s">
        <v>1733</v>
      </c>
      <c r="J3880" s="433" t="s">
        <v>1734</v>
      </c>
      <c r="K3880" s="431" t="s">
        <v>1704</v>
      </c>
      <c r="L3880" s="432"/>
      <c r="M3880" s="86" t="s">
        <v>1705</v>
      </c>
    </row>
    <row r="3881" spans="2:13">
      <c r="B3881" s="70" t="s">
        <v>1680</v>
      </c>
      <c r="C3881" s="95" t="s">
        <v>1146</v>
      </c>
      <c r="D3881" s="101">
        <v>102</v>
      </c>
      <c r="E3881" s="429" t="s">
        <v>1680</v>
      </c>
      <c r="F3881" s="103" t="s">
        <v>946</v>
      </c>
      <c r="G3881" s="101">
        <v>68</v>
      </c>
      <c r="H3881" s="429" t="s">
        <v>1697</v>
      </c>
      <c r="I3881" s="95">
        <v>0</v>
      </c>
      <c r="J3881" s="101">
        <v>0</v>
      </c>
      <c r="K3881" s="429" t="s">
        <v>1706</v>
      </c>
      <c r="L3881" s="430"/>
      <c r="M3881" s="116">
        <v>30</v>
      </c>
    </row>
    <row r="3882" spans="2:13">
      <c r="B3882" s="70" t="s">
        <v>1681</v>
      </c>
      <c r="C3882" s="95" t="s">
        <v>1724</v>
      </c>
      <c r="D3882" s="101">
        <v>0</v>
      </c>
      <c r="E3882" s="429" t="s">
        <v>1681</v>
      </c>
      <c r="F3882" s="95" t="s">
        <v>1724</v>
      </c>
      <c r="G3882" s="101">
        <v>0</v>
      </c>
      <c r="H3882" s="429" t="s">
        <v>1698</v>
      </c>
      <c r="I3882" s="95">
        <v>90</v>
      </c>
      <c r="J3882" s="101">
        <v>-75</v>
      </c>
      <c r="K3882" s="429" t="s">
        <v>1737</v>
      </c>
      <c r="L3882" s="430"/>
      <c r="M3882" s="116">
        <v>67</v>
      </c>
    </row>
    <row r="3883" spans="2:13">
      <c r="B3883" s="70" t="s">
        <v>1682</v>
      </c>
      <c r="C3883" s="95" t="s">
        <v>1724</v>
      </c>
      <c r="D3883" s="101">
        <v>0</v>
      </c>
      <c r="E3883" s="429" t="s">
        <v>1682</v>
      </c>
      <c r="F3883" s="95" t="s">
        <v>1724</v>
      </c>
      <c r="G3883" s="101">
        <v>0</v>
      </c>
      <c r="H3883" s="429" t="s">
        <v>1699</v>
      </c>
      <c r="I3883" s="95">
        <v>0</v>
      </c>
      <c r="J3883" s="101">
        <v>0</v>
      </c>
      <c r="K3883" s="76" t="s">
        <v>1708</v>
      </c>
      <c r="L3883" s="77"/>
      <c r="M3883" s="110">
        <v>0</v>
      </c>
    </row>
    <row r="3884" spans="2:13">
      <c r="B3884" s="70" t="s">
        <v>1683</v>
      </c>
      <c r="C3884" s="95" t="s">
        <v>1724</v>
      </c>
      <c r="D3884" s="101">
        <v>0</v>
      </c>
      <c r="E3884" s="429" t="s">
        <v>1683</v>
      </c>
      <c r="F3884" s="95" t="s">
        <v>1724</v>
      </c>
      <c r="G3884" s="101">
        <v>0</v>
      </c>
      <c r="H3884" s="429" t="s">
        <v>1700</v>
      </c>
      <c r="I3884" s="95">
        <v>0</v>
      </c>
      <c r="J3884" s="101">
        <v>0</v>
      </c>
      <c r="K3884" s="462" t="s">
        <v>1709</v>
      </c>
      <c r="L3884" s="463"/>
      <c r="M3884" s="469"/>
    </row>
    <row r="3885" spans="2:13">
      <c r="B3885" s="70" t="s">
        <v>1684</v>
      </c>
      <c r="C3885" s="95" t="s">
        <v>1725</v>
      </c>
      <c r="D3885" s="101" t="s">
        <v>1725</v>
      </c>
      <c r="E3885" s="429" t="s">
        <v>1684</v>
      </c>
      <c r="F3885" s="95" t="s">
        <v>1725</v>
      </c>
      <c r="G3885" s="101" t="s">
        <v>1725</v>
      </c>
      <c r="H3885" s="430" t="s">
        <v>1726</v>
      </c>
      <c r="I3885" s="95">
        <v>50</v>
      </c>
      <c r="J3885" s="101">
        <v>0</v>
      </c>
      <c r="K3885" s="470" t="s">
        <v>1710</v>
      </c>
      <c r="L3885" s="471"/>
      <c r="M3885" s="116">
        <v>0</v>
      </c>
    </row>
    <row r="3886" spans="2:13">
      <c r="B3886" s="70" t="s">
        <v>1685</v>
      </c>
      <c r="C3886" s="95" t="s">
        <v>1724</v>
      </c>
      <c r="D3886" s="101">
        <v>0</v>
      </c>
      <c r="E3886" s="429" t="s">
        <v>1685</v>
      </c>
      <c r="F3886" s="95" t="s">
        <v>1724</v>
      </c>
      <c r="G3886" s="101">
        <v>0</v>
      </c>
      <c r="H3886" s="429" t="s">
        <v>1701</v>
      </c>
      <c r="I3886" s="95">
        <v>0</v>
      </c>
      <c r="J3886" s="101">
        <v>0</v>
      </c>
      <c r="K3886" s="470" t="s">
        <v>1711</v>
      </c>
      <c r="L3886" s="471"/>
      <c r="M3886" s="116">
        <v>0</v>
      </c>
    </row>
    <row r="3887" spans="2:13">
      <c r="B3887" s="70" t="s">
        <v>1686</v>
      </c>
      <c r="C3887" s="103" t="s">
        <v>1157</v>
      </c>
      <c r="D3887" s="101">
        <v>40</v>
      </c>
      <c r="E3887" s="429" t="s">
        <v>1686</v>
      </c>
      <c r="F3887" s="95" t="s">
        <v>1724</v>
      </c>
      <c r="G3887" s="101">
        <v>0</v>
      </c>
      <c r="H3887" s="429" t="s">
        <v>1687</v>
      </c>
      <c r="I3887" s="95">
        <v>85</v>
      </c>
      <c r="J3887" s="101">
        <v>30</v>
      </c>
      <c r="K3887" s="470" t="s">
        <v>1712</v>
      </c>
      <c r="L3887" s="471"/>
      <c r="M3887" s="116">
        <v>0</v>
      </c>
    </row>
    <row r="3888" spans="2:13">
      <c r="B3888" s="70" t="s">
        <v>1687</v>
      </c>
      <c r="C3888" s="95" t="s">
        <v>1725</v>
      </c>
      <c r="D3888" s="101" t="s">
        <v>1725</v>
      </c>
      <c r="E3888" s="429" t="s">
        <v>1687</v>
      </c>
      <c r="F3888" s="95" t="s">
        <v>1725</v>
      </c>
      <c r="G3888" s="101" t="s">
        <v>1725</v>
      </c>
      <c r="H3888" s="429" t="s">
        <v>1702</v>
      </c>
      <c r="I3888" s="109">
        <v>75</v>
      </c>
      <c r="J3888" s="115">
        <v>0</v>
      </c>
      <c r="K3888" s="96"/>
      <c r="L3888" s="109"/>
      <c r="M3888" s="110"/>
    </row>
    <row r="3889" spans="2:13">
      <c r="B3889" s="70" t="s">
        <v>1688</v>
      </c>
      <c r="C3889" s="103" t="s">
        <v>813</v>
      </c>
      <c r="D3889" s="101">
        <v>100</v>
      </c>
      <c r="E3889" s="429" t="s">
        <v>1688</v>
      </c>
      <c r="F3889" s="95" t="s">
        <v>1724</v>
      </c>
      <c r="G3889" s="101">
        <v>0</v>
      </c>
      <c r="H3889" s="472" t="s">
        <v>1714</v>
      </c>
      <c r="I3889" s="473"/>
      <c r="J3889" s="90" t="s">
        <v>1713</v>
      </c>
      <c r="K3889" s="106">
        <v>0</v>
      </c>
      <c r="L3889" s="91" t="s">
        <v>1707</v>
      </c>
      <c r="M3889" s="107">
        <v>200</v>
      </c>
    </row>
    <row r="3890" spans="2:13">
      <c r="B3890" s="70" t="s">
        <v>1689</v>
      </c>
      <c r="C3890" s="95" t="s">
        <v>1724</v>
      </c>
      <c r="D3890" s="101">
        <v>0</v>
      </c>
      <c r="E3890" s="429" t="s">
        <v>1689</v>
      </c>
      <c r="F3890" s="95" t="s">
        <v>1724</v>
      </c>
      <c r="G3890" s="101">
        <v>0</v>
      </c>
      <c r="H3890" s="430"/>
      <c r="I3890" s="430"/>
      <c r="J3890" s="430"/>
      <c r="K3890" s="430"/>
      <c r="L3890" s="430"/>
      <c r="M3890" s="74"/>
    </row>
    <row r="3891" spans="2:13">
      <c r="B3891" s="70" t="s">
        <v>1690</v>
      </c>
      <c r="C3891" s="95" t="s">
        <v>1724</v>
      </c>
      <c r="D3891" s="101">
        <v>0</v>
      </c>
      <c r="E3891" s="429" t="s">
        <v>1690</v>
      </c>
      <c r="F3891" s="95" t="s">
        <v>1724</v>
      </c>
      <c r="G3891" s="101">
        <v>0</v>
      </c>
      <c r="H3891" s="430"/>
      <c r="I3891" s="430"/>
      <c r="J3891" s="430"/>
      <c r="K3891" s="430"/>
      <c r="L3891" s="430"/>
      <c r="M3891" s="74"/>
    </row>
    <row r="3892" spans="2:13">
      <c r="B3892" s="70" t="s">
        <v>1691</v>
      </c>
      <c r="C3892" s="103" t="s">
        <v>881</v>
      </c>
      <c r="D3892" s="101">
        <v>51</v>
      </c>
      <c r="E3892" s="429" t="s">
        <v>1691</v>
      </c>
      <c r="F3892" s="95" t="s">
        <v>1724</v>
      </c>
      <c r="G3892" s="101">
        <v>0</v>
      </c>
      <c r="H3892" s="430"/>
      <c r="I3892" s="430"/>
      <c r="J3892" s="430"/>
      <c r="K3892" s="430"/>
      <c r="L3892" s="430"/>
      <c r="M3892" s="74"/>
    </row>
    <row r="3893" spans="2:13">
      <c r="B3893" s="70" t="s">
        <v>1692</v>
      </c>
      <c r="C3893" s="95" t="s">
        <v>1724</v>
      </c>
      <c r="D3893" s="101">
        <v>0</v>
      </c>
      <c r="E3893" s="429" t="s">
        <v>1692</v>
      </c>
      <c r="F3893" s="95" t="s">
        <v>1724</v>
      </c>
      <c r="G3893" s="101">
        <v>0</v>
      </c>
      <c r="H3893" s="430"/>
      <c r="I3893" s="430"/>
      <c r="J3893" s="430"/>
      <c r="K3893" s="430"/>
      <c r="L3893" s="430"/>
      <c r="M3893" s="74"/>
    </row>
    <row r="3894" spans="2:13">
      <c r="B3894" s="70" t="s">
        <v>1693</v>
      </c>
      <c r="C3894" s="95" t="s">
        <v>1724</v>
      </c>
      <c r="D3894" s="101">
        <v>0</v>
      </c>
      <c r="E3894" s="429" t="s">
        <v>1693</v>
      </c>
      <c r="F3894" s="95" t="s">
        <v>1724</v>
      </c>
      <c r="G3894" s="101">
        <v>0</v>
      </c>
      <c r="H3894" s="95" t="s">
        <v>1718</v>
      </c>
      <c r="I3894" s="430"/>
      <c r="J3894" s="94" t="s">
        <v>1719</v>
      </c>
      <c r="K3894" s="430"/>
      <c r="L3894" s="94" t="s">
        <v>1720</v>
      </c>
      <c r="M3894" s="74"/>
    </row>
    <row r="3895" spans="2:13">
      <c r="B3895" s="70" t="s">
        <v>1694</v>
      </c>
      <c r="C3895" s="95" t="s">
        <v>1076</v>
      </c>
      <c r="D3895" s="101">
        <v>120</v>
      </c>
      <c r="E3895" s="429" t="s">
        <v>1694</v>
      </c>
      <c r="F3895" s="95" t="s">
        <v>1724</v>
      </c>
      <c r="G3895" s="101">
        <v>0</v>
      </c>
      <c r="H3895" s="430"/>
      <c r="I3895" s="430"/>
      <c r="J3895" s="430"/>
      <c r="K3895" s="430"/>
      <c r="L3895" s="430"/>
      <c r="M3895" s="74"/>
    </row>
    <row r="3896" spans="2:13">
      <c r="B3896" s="70" t="s">
        <v>1679</v>
      </c>
      <c r="C3896" s="95" t="s">
        <v>974</v>
      </c>
      <c r="D3896" s="101">
        <v>20</v>
      </c>
      <c r="E3896" s="429" t="s">
        <v>1679</v>
      </c>
      <c r="F3896" s="95" t="s">
        <v>1724</v>
      </c>
      <c r="G3896" s="101">
        <v>0</v>
      </c>
      <c r="H3896" s="430"/>
      <c r="I3896" s="430"/>
      <c r="J3896" s="430"/>
      <c r="K3896" s="430"/>
      <c r="L3896" s="430"/>
      <c r="M3896" s="74"/>
    </row>
    <row r="3897" spans="2:13">
      <c r="B3897" s="70" t="s">
        <v>1695</v>
      </c>
      <c r="C3897" s="95" t="s">
        <v>1724</v>
      </c>
      <c r="D3897" s="101">
        <v>0</v>
      </c>
      <c r="E3897" s="429" t="s">
        <v>1695</v>
      </c>
      <c r="F3897" s="95" t="s">
        <v>1724</v>
      </c>
      <c r="G3897" s="101">
        <v>0</v>
      </c>
      <c r="H3897" s="430"/>
      <c r="I3897" s="430"/>
      <c r="J3897" s="430"/>
      <c r="K3897" s="430"/>
      <c r="L3897" s="430"/>
      <c r="M3897" s="74"/>
    </row>
    <row r="3898" spans="2:13" ht="15.75" thickBot="1">
      <c r="B3898" s="111" t="s">
        <v>1731</v>
      </c>
      <c r="C3898" s="102"/>
      <c r="D3898" s="117">
        <v>72</v>
      </c>
      <c r="E3898" s="112" t="s">
        <v>1732</v>
      </c>
      <c r="F3898" s="102"/>
      <c r="G3898" s="117">
        <v>68</v>
      </c>
      <c r="H3898" s="92"/>
      <c r="I3898" s="92"/>
      <c r="J3898" s="92"/>
      <c r="K3898" s="92"/>
      <c r="L3898" s="92"/>
      <c r="M3898" s="93"/>
    </row>
    <row r="3899" spans="2:13" ht="15.75" thickTop="1"/>
    <row r="3901" spans="2:13" ht="15.75" thickBot="1"/>
    <row r="3902" spans="2:13" ht="16.5" thickTop="1" thickBot="1">
      <c r="B3902" s="457" t="s">
        <v>1796</v>
      </c>
      <c r="C3902" s="458"/>
      <c r="D3902" s="459" t="s">
        <v>1660</v>
      </c>
      <c r="E3902" s="460"/>
      <c r="F3902" s="460"/>
      <c r="G3902" s="460"/>
      <c r="H3902" s="460"/>
      <c r="I3902" s="461"/>
      <c r="J3902" s="199"/>
      <c r="K3902" s="68"/>
      <c r="L3902" s="68"/>
      <c r="M3902" s="69"/>
    </row>
    <row r="3903" spans="2:13" ht="15.75" thickTop="1">
      <c r="B3903" s="75" t="s">
        <v>1669</v>
      </c>
      <c r="C3903" s="179">
        <v>14</v>
      </c>
      <c r="D3903" s="178" t="s">
        <v>1654</v>
      </c>
      <c r="E3903" s="179" t="s">
        <v>1655</v>
      </c>
      <c r="F3903" s="179" t="s">
        <v>1656</v>
      </c>
      <c r="G3903" s="179" t="s">
        <v>1658</v>
      </c>
      <c r="H3903" s="179" t="s">
        <v>1657</v>
      </c>
      <c r="I3903" s="180" t="s">
        <v>1659</v>
      </c>
      <c r="J3903" s="200"/>
      <c r="K3903" s="177"/>
      <c r="L3903" s="177"/>
      <c r="M3903" s="74"/>
    </row>
    <row r="3904" spans="2:13">
      <c r="B3904" s="75" t="s">
        <v>1762</v>
      </c>
      <c r="C3904" s="95" t="s">
        <v>1797</v>
      </c>
      <c r="D3904" s="96">
        <v>110</v>
      </c>
      <c r="E3904" s="97">
        <v>80</v>
      </c>
      <c r="F3904" s="97">
        <v>90</v>
      </c>
      <c r="G3904" s="97">
        <v>95</v>
      </c>
      <c r="H3904" s="97">
        <v>90</v>
      </c>
      <c r="I3904" s="98">
        <v>65</v>
      </c>
      <c r="J3904" s="200"/>
      <c r="K3904" s="177"/>
      <c r="L3904" s="177"/>
      <c r="M3904" s="74"/>
    </row>
    <row r="3905" spans="2:13">
      <c r="B3905" s="75" t="s">
        <v>1667</v>
      </c>
      <c r="C3905" s="95" t="s">
        <v>10</v>
      </c>
      <c r="D3905" s="462" t="s">
        <v>1671</v>
      </c>
      <c r="E3905" s="463"/>
      <c r="F3905" s="463"/>
      <c r="G3905" s="463"/>
      <c r="H3905" s="463"/>
      <c r="I3905" s="464"/>
      <c r="J3905" s="200"/>
      <c r="K3905" s="177"/>
      <c r="L3905" s="177"/>
      <c r="M3905" s="74"/>
    </row>
    <row r="3906" spans="2:13">
      <c r="B3906" s="75" t="s">
        <v>1668</v>
      </c>
      <c r="C3906" s="95" t="s">
        <v>16</v>
      </c>
      <c r="D3906" s="465" t="s">
        <v>1663</v>
      </c>
      <c r="E3906" s="466"/>
      <c r="F3906" s="466"/>
      <c r="G3906" s="466" t="s">
        <v>1664</v>
      </c>
      <c r="H3906" s="466"/>
      <c r="I3906" s="467"/>
      <c r="J3906" s="200"/>
      <c r="K3906" s="177"/>
      <c r="L3906" s="177"/>
      <c r="M3906" s="74"/>
    </row>
    <row r="3907" spans="2:13">
      <c r="B3907" s="75" t="s">
        <v>1672</v>
      </c>
      <c r="C3907" s="95" t="s">
        <v>1479</v>
      </c>
      <c r="D3907" s="72" t="s">
        <v>1665</v>
      </c>
      <c r="E3907" s="177" t="s">
        <v>665</v>
      </c>
      <c r="F3907" s="177"/>
      <c r="G3907" s="73" t="s">
        <v>1665</v>
      </c>
      <c r="H3907" s="177" t="s">
        <v>646</v>
      </c>
      <c r="I3907" s="79"/>
      <c r="J3907" s="203"/>
      <c r="K3907" s="177"/>
      <c r="L3907" s="177"/>
      <c r="M3907" s="74"/>
    </row>
    <row r="3908" spans="2:13">
      <c r="B3908" s="75" t="s">
        <v>1661</v>
      </c>
      <c r="C3908" s="95">
        <v>722.52</v>
      </c>
      <c r="D3908" s="80" t="s">
        <v>1666</v>
      </c>
      <c r="E3908" s="99">
        <v>90</v>
      </c>
      <c r="F3908" s="77"/>
      <c r="G3908" s="81" t="s">
        <v>1666</v>
      </c>
      <c r="H3908" s="99">
        <v>81</v>
      </c>
      <c r="I3908" s="78"/>
      <c r="J3908" s="162"/>
      <c r="K3908" s="177"/>
      <c r="L3908" s="177"/>
      <c r="M3908" s="74"/>
    </row>
    <row r="3909" spans="2:13">
      <c r="B3909" s="75" t="s">
        <v>1662</v>
      </c>
      <c r="C3909" s="95">
        <v>270.74</v>
      </c>
      <c r="D3909" s="462" t="s">
        <v>1670</v>
      </c>
      <c r="E3909" s="463"/>
      <c r="F3909" s="463"/>
      <c r="G3909" s="463"/>
      <c r="H3909" s="463"/>
      <c r="I3909" s="464"/>
      <c r="J3909" s="162"/>
      <c r="K3909" s="177"/>
      <c r="L3909" s="177"/>
      <c r="M3909" s="74"/>
    </row>
    <row r="3910" spans="2:13">
      <c r="B3910" s="75" t="s">
        <v>1730</v>
      </c>
      <c r="C3910" s="95">
        <v>379.25</v>
      </c>
      <c r="D3910" s="465" t="s">
        <v>1663</v>
      </c>
      <c r="E3910" s="466"/>
      <c r="F3910" s="466"/>
      <c r="G3910" s="466" t="s">
        <v>1664</v>
      </c>
      <c r="H3910" s="466"/>
      <c r="I3910" s="467"/>
      <c r="J3910" s="162"/>
      <c r="K3910" s="177"/>
      <c r="L3910" s="177"/>
      <c r="M3910" s="74"/>
    </row>
    <row r="3911" spans="2:13">
      <c r="B3911" s="75" t="s">
        <v>1715</v>
      </c>
      <c r="C3911" s="95">
        <v>1.69</v>
      </c>
      <c r="D3911" s="72" t="s">
        <v>1665</v>
      </c>
      <c r="E3911" s="177" t="s">
        <v>952</v>
      </c>
      <c r="F3911" s="177"/>
      <c r="G3911" s="73" t="s">
        <v>1665</v>
      </c>
      <c r="H3911" s="177" t="s">
        <v>1273</v>
      </c>
      <c r="I3911" s="79"/>
      <c r="J3911" s="162"/>
      <c r="K3911" s="177"/>
      <c r="L3911" s="177"/>
      <c r="M3911" s="74"/>
    </row>
    <row r="3912" spans="2:13">
      <c r="B3912" s="75" t="s">
        <v>1716</v>
      </c>
      <c r="C3912" s="149">
        <v>1</v>
      </c>
      <c r="D3912" s="72" t="s">
        <v>1666</v>
      </c>
      <c r="E3912" s="99">
        <v>95</v>
      </c>
      <c r="F3912" s="77"/>
      <c r="G3912" s="81" t="s">
        <v>1666</v>
      </c>
      <c r="H3912" s="100">
        <v>95</v>
      </c>
      <c r="I3912" s="79"/>
      <c r="J3912" s="162"/>
      <c r="K3912" s="177"/>
      <c r="L3912" s="177"/>
      <c r="M3912" s="74"/>
    </row>
    <row r="3913" spans="2:13">
      <c r="B3913" s="468" t="s">
        <v>1673</v>
      </c>
      <c r="C3913" s="463"/>
      <c r="D3913" s="464"/>
      <c r="E3913" s="462" t="s">
        <v>1674</v>
      </c>
      <c r="F3913" s="463"/>
      <c r="G3913" s="464"/>
      <c r="H3913" s="462" t="s">
        <v>1675</v>
      </c>
      <c r="I3913" s="463"/>
      <c r="J3913" s="464"/>
      <c r="K3913" s="462" t="s">
        <v>1703</v>
      </c>
      <c r="L3913" s="463"/>
      <c r="M3913" s="469"/>
    </row>
    <row r="3914" spans="2:13">
      <c r="B3914" s="82" t="s">
        <v>1676</v>
      </c>
      <c r="C3914" s="179" t="s">
        <v>1677</v>
      </c>
      <c r="D3914" s="180" t="s">
        <v>1678</v>
      </c>
      <c r="E3914" s="178" t="s">
        <v>1676</v>
      </c>
      <c r="F3914" s="179" t="s">
        <v>1677</v>
      </c>
      <c r="G3914" s="180" t="s">
        <v>1678</v>
      </c>
      <c r="H3914" s="178" t="s">
        <v>1696</v>
      </c>
      <c r="I3914" s="179" t="s">
        <v>1733</v>
      </c>
      <c r="J3914" s="180" t="s">
        <v>1734</v>
      </c>
      <c r="K3914" s="178" t="s">
        <v>1704</v>
      </c>
      <c r="L3914" s="179"/>
      <c r="M3914" s="86" t="s">
        <v>1705</v>
      </c>
    </row>
    <row r="3915" spans="2:13">
      <c r="B3915" s="70" t="s">
        <v>1680</v>
      </c>
      <c r="C3915" s="95" t="s">
        <v>1798</v>
      </c>
      <c r="D3915" s="101">
        <v>102</v>
      </c>
      <c r="E3915" s="176" t="s">
        <v>1680</v>
      </c>
      <c r="F3915" s="103" t="s">
        <v>946</v>
      </c>
      <c r="G3915" s="101">
        <v>68</v>
      </c>
      <c r="H3915" s="176" t="s">
        <v>1697</v>
      </c>
      <c r="I3915" s="95">
        <v>0</v>
      </c>
      <c r="J3915" s="101">
        <v>0</v>
      </c>
      <c r="K3915" s="176" t="s">
        <v>1706</v>
      </c>
      <c r="L3915" s="177"/>
      <c r="M3915" s="116">
        <v>0</v>
      </c>
    </row>
    <row r="3916" spans="2:13">
      <c r="B3916" s="70" t="s">
        <v>1681</v>
      </c>
      <c r="C3916" s="95" t="s">
        <v>1724</v>
      </c>
      <c r="D3916" s="101">
        <v>0</v>
      </c>
      <c r="E3916" s="176" t="s">
        <v>1681</v>
      </c>
      <c r="F3916" s="95" t="s">
        <v>1724</v>
      </c>
      <c r="G3916" s="101">
        <v>0</v>
      </c>
      <c r="H3916" s="176" t="s">
        <v>1698</v>
      </c>
      <c r="I3916" s="95">
        <v>90</v>
      </c>
      <c r="J3916" s="101">
        <v>10</v>
      </c>
      <c r="K3916" s="176" t="s">
        <v>1737</v>
      </c>
      <c r="L3916" s="177"/>
      <c r="M3916" s="116">
        <v>31</v>
      </c>
    </row>
    <row r="3917" spans="2:13">
      <c r="B3917" s="70" t="s">
        <v>1682</v>
      </c>
      <c r="C3917" s="95" t="s">
        <v>1725</v>
      </c>
      <c r="D3917" s="101" t="s">
        <v>1725</v>
      </c>
      <c r="E3917" s="176" t="s">
        <v>1682</v>
      </c>
      <c r="F3917" s="95" t="s">
        <v>1725</v>
      </c>
      <c r="G3917" s="101" t="s">
        <v>1725</v>
      </c>
      <c r="H3917" s="176" t="s">
        <v>1699</v>
      </c>
      <c r="I3917" s="95">
        <v>0</v>
      </c>
      <c r="J3917" s="101">
        <v>60</v>
      </c>
      <c r="K3917" s="76" t="s">
        <v>1708</v>
      </c>
      <c r="L3917" s="77"/>
      <c r="M3917" s="110">
        <v>0</v>
      </c>
    </row>
    <row r="3918" spans="2:13">
      <c r="B3918" s="70" t="s">
        <v>1683</v>
      </c>
      <c r="C3918" s="95" t="s">
        <v>1724</v>
      </c>
      <c r="D3918" s="101">
        <v>0</v>
      </c>
      <c r="E3918" s="176" t="s">
        <v>1683</v>
      </c>
      <c r="F3918" s="95" t="s">
        <v>1724</v>
      </c>
      <c r="G3918" s="101">
        <v>0</v>
      </c>
      <c r="H3918" s="176" t="s">
        <v>1700</v>
      </c>
      <c r="I3918" s="95">
        <v>0</v>
      </c>
      <c r="J3918" s="101">
        <v>10</v>
      </c>
      <c r="K3918" s="462" t="s">
        <v>1709</v>
      </c>
      <c r="L3918" s="463"/>
      <c r="M3918" s="469"/>
    </row>
    <row r="3919" spans="2:13">
      <c r="B3919" s="70" t="s">
        <v>1684</v>
      </c>
      <c r="C3919" s="95" t="s">
        <v>1724</v>
      </c>
      <c r="D3919" s="101">
        <v>0</v>
      </c>
      <c r="E3919" s="176" t="s">
        <v>1684</v>
      </c>
      <c r="F3919" s="95" t="s">
        <v>1724</v>
      </c>
      <c r="G3919" s="101">
        <v>0</v>
      </c>
      <c r="H3919" s="177" t="s">
        <v>1726</v>
      </c>
      <c r="I3919" s="95">
        <v>50</v>
      </c>
      <c r="J3919" s="101">
        <v>0</v>
      </c>
      <c r="K3919" s="470" t="s">
        <v>1710</v>
      </c>
      <c r="L3919" s="471"/>
      <c r="M3919" s="116">
        <v>0</v>
      </c>
    </row>
    <row r="3920" spans="2:13">
      <c r="B3920" s="70" t="s">
        <v>1685</v>
      </c>
      <c r="C3920" s="95" t="s">
        <v>1725</v>
      </c>
      <c r="D3920" s="101" t="s">
        <v>1725</v>
      </c>
      <c r="E3920" s="176" t="s">
        <v>1685</v>
      </c>
      <c r="F3920" s="95" t="s">
        <v>1725</v>
      </c>
      <c r="G3920" s="101" t="s">
        <v>1725</v>
      </c>
      <c r="H3920" s="176" t="s">
        <v>1701</v>
      </c>
      <c r="I3920" s="95">
        <v>0</v>
      </c>
      <c r="J3920" s="101">
        <v>0</v>
      </c>
      <c r="K3920" s="470" t="s">
        <v>1711</v>
      </c>
      <c r="L3920" s="471"/>
      <c r="M3920" s="116">
        <v>0</v>
      </c>
    </row>
    <row r="3921" spans="2:13">
      <c r="B3921" s="70" t="s">
        <v>1686</v>
      </c>
      <c r="C3921" s="103" t="s">
        <v>1157</v>
      </c>
      <c r="D3921" s="101">
        <v>40</v>
      </c>
      <c r="E3921" s="176" t="s">
        <v>1686</v>
      </c>
      <c r="F3921" s="95" t="s">
        <v>1724</v>
      </c>
      <c r="G3921" s="101">
        <v>0</v>
      </c>
      <c r="H3921" s="176" t="s">
        <v>1687</v>
      </c>
      <c r="I3921" s="95">
        <v>85</v>
      </c>
      <c r="J3921" s="101">
        <v>0</v>
      </c>
      <c r="K3921" s="470" t="s">
        <v>1712</v>
      </c>
      <c r="L3921" s="471"/>
      <c r="M3921" s="116">
        <v>0</v>
      </c>
    </row>
    <row r="3922" spans="2:13">
      <c r="B3922" s="70" t="s">
        <v>1687</v>
      </c>
      <c r="C3922" s="95" t="s">
        <v>1724</v>
      </c>
      <c r="D3922" s="101">
        <v>0</v>
      </c>
      <c r="E3922" s="176" t="s">
        <v>1687</v>
      </c>
      <c r="F3922" s="95" t="s">
        <v>1724</v>
      </c>
      <c r="G3922" s="101">
        <v>0</v>
      </c>
      <c r="H3922" s="176" t="s">
        <v>1702</v>
      </c>
      <c r="I3922" s="109">
        <v>50</v>
      </c>
      <c r="J3922" s="115">
        <v>0</v>
      </c>
      <c r="K3922" s="96"/>
      <c r="L3922" s="109"/>
      <c r="M3922" s="110"/>
    </row>
    <row r="3923" spans="2:13">
      <c r="B3923" s="70" t="s">
        <v>1688</v>
      </c>
      <c r="C3923" s="103" t="s">
        <v>813</v>
      </c>
      <c r="D3923" s="101">
        <v>100</v>
      </c>
      <c r="E3923" s="176" t="s">
        <v>1688</v>
      </c>
      <c r="F3923" s="95" t="s">
        <v>1724</v>
      </c>
      <c r="G3923" s="101">
        <v>0</v>
      </c>
      <c r="H3923" s="472" t="s">
        <v>1714</v>
      </c>
      <c r="I3923" s="473"/>
      <c r="J3923" s="90" t="s">
        <v>1713</v>
      </c>
      <c r="K3923" s="106">
        <v>20</v>
      </c>
      <c r="L3923" s="91" t="s">
        <v>1707</v>
      </c>
      <c r="M3923" s="107">
        <v>95</v>
      </c>
    </row>
    <row r="3924" spans="2:13">
      <c r="B3924" s="70" t="s">
        <v>1689</v>
      </c>
      <c r="C3924" s="95" t="s">
        <v>1724</v>
      </c>
      <c r="D3924" s="101">
        <v>0</v>
      </c>
      <c r="E3924" s="176" t="s">
        <v>1689</v>
      </c>
      <c r="F3924" s="95" t="s">
        <v>1724</v>
      </c>
      <c r="G3924" s="101">
        <v>0</v>
      </c>
      <c r="H3924" s="177"/>
      <c r="I3924" s="177"/>
      <c r="J3924" s="177"/>
      <c r="K3924" s="177"/>
      <c r="L3924" s="177"/>
      <c r="M3924" s="74"/>
    </row>
    <row r="3925" spans="2:13">
      <c r="B3925" s="70" t="s">
        <v>1690</v>
      </c>
      <c r="C3925" s="95" t="s">
        <v>1724</v>
      </c>
      <c r="D3925" s="101">
        <v>0</v>
      </c>
      <c r="E3925" s="176" t="s">
        <v>1690</v>
      </c>
      <c r="F3925" s="95" t="s">
        <v>1724</v>
      </c>
      <c r="G3925" s="101">
        <v>0</v>
      </c>
      <c r="H3925" s="177"/>
      <c r="I3925" s="177"/>
      <c r="J3925" s="177"/>
      <c r="K3925" s="177"/>
      <c r="L3925" s="177"/>
      <c r="M3925" s="74"/>
    </row>
    <row r="3926" spans="2:13">
      <c r="B3926" s="70" t="s">
        <v>1691</v>
      </c>
      <c r="C3926" s="103" t="s">
        <v>881</v>
      </c>
      <c r="D3926" s="101">
        <v>51</v>
      </c>
      <c r="E3926" s="176" t="s">
        <v>1691</v>
      </c>
      <c r="F3926" s="105" t="s">
        <v>1197</v>
      </c>
      <c r="G3926" s="101">
        <v>75</v>
      </c>
      <c r="H3926" s="177"/>
      <c r="I3926" s="177"/>
      <c r="J3926" s="177"/>
      <c r="K3926" s="177"/>
      <c r="L3926" s="177"/>
      <c r="M3926" s="74"/>
    </row>
    <row r="3927" spans="2:13">
      <c r="B3927" s="70" t="s">
        <v>1692</v>
      </c>
      <c r="C3927" s="95" t="s">
        <v>1156</v>
      </c>
      <c r="D3927" s="101">
        <v>68</v>
      </c>
      <c r="E3927" s="176" t="s">
        <v>1692</v>
      </c>
      <c r="F3927" s="95" t="s">
        <v>1724</v>
      </c>
      <c r="G3927" s="101">
        <v>0</v>
      </c>
      <c r="H3927" s="177"/>
      <c r="I3927" s="177"/>
      <c r="J3927" s="177"/>
      <c r="K3927" s="177"/>
      <c r="L3927" s="177"/>
      <c r="M3927" s="74"/>
    </row>
    <row r="3928" spans="2:13">
      <c r="B3928" s="70" t="s">
        <v>1693</v>
      </c>
      <c r="C3928" s="95" t="s">
        <v>1724</v>
      </c>
      <c r="D3928" s="101">
        <v>0</v>
      </c>
      <c r="E3928" s="176" t="s">
        <v>1693</v>
      </c>
      <c r="F3928" s="95" t="s">
        <v>1724</v>
      </c>
      <c r="G3928" s="101">
        <v>0</v>
      </c>
      <c r="H3928" s="95" t="s">
        <v>1718</v>
      </c>
      <c r="I3928" s="177"/>
      <c r="J3928" s="94" t="s">
        <v>1719</v>
      </c>
      <c r="K3928" s="177"/>
      <c r="L3928" s="94" t="s">
        <v>1720</v>
      </c>
      <c r="M3928" s="74"/>
    </row>
    <row r="3929" spans="2:13">
      <c r="B3929" s="70" t="s">
        <v>1694</v>
      </c>
      <c r="C3929" s="95" t="s">
        <v>1724</v>
      </c>
      <c r="D3929" s="101">
        <v>0</v>
      </c>
      <c r="E3929" s="176" t="s">
        <v>1694</v>
      </c>
      <c r="F3929" s="95" t="s">
        <v>1724</v>
      </c>
      <c r="G3929" s="101">
        <v>0</v>
      </c>
      <c r="H3929" s="177"/>
      <c r="I3929" s="177"/>
      <c r="J3929" s="177"/>
      <c r="K3929" s="177"/>
      <c r="L3929" s="177"/>
      <c r="M3929" s="74"/>
    </row>
    <row r="3930" spans="2:13">
      <c r="B3930" s="70" t="s">
        <v>1679</v>
      </c>
      <c r="C3930" s="95" t="s">
        <v>754</v>
      </c>
      <c r="D3930" s="101">
        <v>80</v>
      </c>
      <c r="E3930" s="176" t="s">
        <v>1679</v>
      </c>
      <c r="F3930" s="95" t="s">
        <v>1724</v>
      </c>
      <c r="G3930" s="101">
        <v>0</v>
      </c>
      <c r="H3930" s="177"/>
      <c r="I3930" s="177"/>
      <c r="J3930" s="177"/>
      <c r="K3930" s="177"/>
      <c r="L3930" s="177"/>
      <c r="M3930" s="74"/>
    </row>
    <row r="3931" spans="2:13">
      <c r="B3931" s="70" t="s">
        <v>1695</v>
      </c>
      <c r="C3931" s="95" t="s">
        <v>965</v>
      </c>
      <c r="D3931" s="101">
        <v>80</v>
      </c>
      <c r="E3931" s="176" t="s">
        <v>1695</v>
      </c>
      <c r="F3931" s="95" t="s">
        <v>1724</v>
      </c>
      <c r="G3931" s="101">
        <v>0</v>
      </c>
      <c r="H3931" s="177"/>
      <c r="I3931" s="177"/>
      <c r="J3931" s="177"/>
      <c r="K3931" s="177"/>
      <c r="L3931" s="177"/>
      <c r="M3931" s="74"/>
    </row>
    <row r="3932" spans="2:13" ht="15.75" thickBot="1">
      <c r="B3932" s="111" t="s">
        <v>1731</v>
      </c>
      <c r="C3932" s="102"/>
      <c r="D3932" s="117">
        <v>74</v>
      </c>
      <c r="E3932" s="112" t="s">
        <v>1732</v>
      </c>
      <c r="F3932" s="102"/>
      <c r="G3932" s="117">
        <v>72</v>
      </c>
      <c r="H3932" s="92"/>
      <c r="I3932" s="92"/>
      <c r="J3932" s="92"/>
      <c r="K3932" s="92"/>
      <c r="L3932" s="92"/>
      <c r="M3932" s="93"/>
    </row>
    <row r="3933" spans="2:13" ht="15.75" thickTop="1"/>
    <row r="3935" spans="2:13" ht="15.75" thickBot="1"/>
    <row r="3936" spans="2:13" ht="16.5" thickTop="1" thickBot="1">
      <c r="B3936" s="457" t="s">
        <v>1862</v>
      </c>
      <c r="C3936" s="458"/>
      <c r="D3936" s="459" t="s">
        <v>1660</v>
      </c>
      <c r="E3936" s="460"/>
      <c r="F3936" s="460"/>
      <c r="G3936" s="460"/>
      <c r="H3936" s="460"/>
      <c r="I3936" s="461"/>
      <c r="J3936" s="150"/>
      <c r="K3936" s="68"/>
      <c r="L3936" s="68"/>
      <c r="M3936" s="69"/>
    </row>
    <row r="3937" spans="2:13" ht="15.75" thickTop="1">
      <c r="B3937" s="75" t="s">
        <v>1669</v>
      </c>
      <c r="C3937" s="300">
        <v>19</v>
      </c>
      <c r="D3937" s="299" t="s">
        <v>1654</v>
      </c>
      <c r="E3937" s="300" t="s">
        <v>1655</v>
      </c>
      <c r="F3937" s="300" t="s">
        <v>1656</v>
      </c>
      <c r="G3937" s="300" t="s">
        <v>1658</v>
      </c>
      <c r="H3937" s="300" t="s">
        <v>1657</v>
      </c>
      <c r="I3937" s="301" t="s">
        <v>1659</v>
      </c>
      <c r="J3937" s="136"/>
      <c r="K3937" s="298"/>
      <c r="L3937" s="298"/>
      <c r="M3937" s="74"/>
    </row>
    <row r="3938" spans="2:13">
      <c r="B3938" s="75" t="s">
        <v>1762</v>
      </c>
      <c r="C3938" s="95" t="s">
        <v>1747</v>
      </c>
      <c r="D3938" s="96">
        <v>70</v>
      </c>
      <c r="E3938" s="97">
        <v>120</v>
      </c>
      <c r="F3938" s="97">
        <v>65</v>
      </c>
      <c r="G3938" s="97">
        <v>45</v>
      </c>
      <c r="H3938" s="97">
        <v>85</v>
      </c>
      <c r="I3938" s="98">
        <v>125</v>
      </c>
      <c r="J3938" s="136"/>
      <c r="K3938" s="298"/>
      <c r="L3938" s="298"/>
      <c r="M3938" s="74"/>
    </row>
    <row r="3939" spans="2:13">
      <c r="B3939" s="75" t="s">
        <v>1667</v>
      </c>
      <c r="C3939" s="95" t="s">
        <v>1</v>
      </c>
      <c r="D3939" s="462" t="s">
        <v>1671</v>
      </c>
      <c r="E3939" s="463"/>
      <c r="F3939" s="463"/>
      <c r="G3939" s="463"/>
      <c r="H3939" s="463"/>
      <c r="I3939" s="464"/>
      <c r="J3939" s="136"/>
      <c r="K3939" s="298"/>
      <c r="L3939" s="298"/>
      <c r="M3939" s="74"/>
    </row>
    <row r="3940" spans="2:13">
      <c r="B3940" s="75" t="s">
        <v>1668</v>
      </c>
      <c r="C3940" s="95" t="s">
        <v>10</v>
      </c>
      <c r="D3940" s="465" t="s">
        <v>1663</v>
      </c>
      <c r="E3940" s="466"/>
      <c r="F3940" s="466"/>
      <c r="G3940" s="466" t="s">
        <v>1664</v>
      </c>
      <c r="H3940" s="466"/>
      <c r="I3940" s="467"/>
      <c r="J3940" s="136"/>
      <c r="K3940" s="298"/>
      <c r="L3940" s="298"/>
      <c r="M3940" s="74"/>
    </row>
    <row r="3941" spans="2:13">
      <c r="B3941" s="75" t="s">
        <v>1672</v>
      </c>
      <c r="C3941" s="95" t="s">
        <v>1543</v>
      </c>
      <c r="D3941" s="72" t="s">
        <v>1665</v>
      </c>
      <c r="E3941" s="298" t="s">
        <v>1068</v>
      </c>
      <c r="F3941" s="298"/>
      <c r="G3941" s="73" t="s">
        <v>1665</v>
      </c>
      <c r="H3941" s="298" t="s">
        <v>665</v>
      </c>
      <c r="I3941" s="79"/>
      <c r="J3941" s="311"/>
      <c r="K3941" s="298"/>
      <c r="L3941" s="298"/>
      <c r="M3941" s="74"/>
    </row>
    <row r="3942" spans="2:13">
      <c r="B3942" s="75" t="s">
        <v>1661</v>
      </c>
      <c r="C3942" s="119">
        <v>1241.8599999999999</v>
      </c>
      <c r="D3942" s="80" t="s">
        <v>1666</v>
      </c>
      <c r="E3942" s="99">
        <v>70</v>
      </c>
      <c r="F3942" s="77"/>
      <c r="G3942" s="81" t="s">
        <v>1666</v>
      </c>
      <c r="H3942" s="99">
        <v>90</v>
      </c>
      <c r="I3942" s="78"/>
      <c r="J3942" s="162"/>
      <c r="K3942" s="298"/>
      <c r="L3942" s="298"/>
      <c r="M3942" s="74"/>
    </row>
    <row r="3943" spans="2:13">
      <c r="B3943" s="75" t="s">
        <v>1662</v>
      </c>
      <c r="C3943" s="149">
        <v>184.68</v>
      </c>
      <c r="D3943" s="462" t="s">
        <v>1670</v>
      </c>
      <c r="E3943" s="463"/>
      <c r="F3943" s="463"/>
      <c r="G3943" s="463"/>
      <c r="H3943" s="463"/>
      <c r="I3943" s="464"/>
      <c r="J3943" s="162"/>
      <c r="K3943" s="298"/>
      <c r="L3943" s="298"/>
      <c r="M3943" s="74"/>
    </row>
    <row r="3944" spans="2:13">
      <c r="B3944" s="75" t="s">
        <v>1730</v>
      </c>
      <c r="C3944" s="95">
        <v>504.08</v>
      </c>
      <c r="D3944" s="465" t="s">
        <v>1663</v>
      </c>
      <c r="E3944" s="466"/>
      <c r="F3944" s="466"/>
      <c r="G3944" s="466" t="s">
        <v>1664</v>
      </c>
      <c r="H3944" s="466"/>
      <c r="I3944" s="467"/>
      <c r="J3944" s="162"/>
      <c r="K3944" s="298"/>
      <c r="L3944" s="298"/>
      <c r="M3944" s="74"/>
    </row>
    <row r="3945" spans="2:13">
      <c r="B3945" s="75" t="s">
        <v>1715</v>
      </c>
      <c r="C3945" s="95">
        <v>1.08</v>
      </c>
      <c r="D3945" s="72" t="s">
        <v>1665</v>
      </c>
      <c r="E3945" s="298" t="s">
        <v>763</v>
      </c>
      <c r="F3945" s="298"/>
      <c r="G3945" s="73" t="s">
        <v>1665</v>
      </c>
      <c r="H3945" s="298" t="s">
        <v>952</v>
      </c>
      <c r="I3945" s="79"/>
      <c r="J3945" s="162"/>
      <c r="K3945" s="298"/>
      <c r="L3945" s="298"/>
      <c r="M3945" s="74"/>
    </row>
    <row r="3946" spans="2:13">
      <c r="B3946" s="75" t="s">
        <v>1716</v>
      </c>
      <c r="C3946" s="95">
        <v>1.92</v>
      </c>
      <c r="D3946" s="72" t="s">
        <v>1666</v>
      </c>
      <c r="E3946" s="99">
        <v>80</v>
      </c>
      <c r="F3946" s="77"/>
      <c r="G3946" s="81" t="s">
        <v>1666</v>
      </c>
      <c r="H3946" s="100">
        <v>95</v>
      </c>
      <c r="I3946" s="79"/>
      <c r="J3946" s="162"/>
      <c r="K3946" s="298"/>
      <c r="L3946" s="298"/>
      <c r="M3946" s="74"/>
    </row>
    <row r="3947" spans="2:13">
      <c r="B3947" s="468" t="s">
        <v>1673</v>
      </c>
      <c r="C3947" s="463"/>
      <c r="D3947" s="464"/>
      <c r="E3947" s="462" t="s">
        <v>1674</v>
      </c>
      <c r="F3947" s="463"/>
      <c r="G3947" s="464"/>
      <c r="H3947" s="462" t="s">
        <v>1675</v>
      </c>
      <c r="I3947" s="463"/>
      <c r="J3947" s="464"/>
      <c r="K3947" s="462" t="s">
        <v>1703</v>
      </c>
      <c r="L3947" s="463"/>
      <c r="M3947" s="469"/>
    </row>
    <row r="3948" spans="2:13">
      <c r="B3948" s="82" t="s">
        <v>1676</v>
      </c>
      <c r="C3948" s="300" t="s">
        <v>1677</v>
      </c>
      <c r="D3948" s="301" t="s">
        <v>1678</v>
      </c>
      <c r="E3948" s="299" t="s">
        <v>1676</v>
      </c>
      <c r="F3948" s="300" t="s">
        <v>1677</v>
      </c>
      <c r="G3948" s="301" t="s">
        <v>1678</v>
      </c>
      <c r="H3948" s="299" t="s">
        <v>1696</v>
      </c>
      <c r="I3948" s="300" t="s">
        <v>1733</v>
      </c>
      <c r="J3948" s="301" t="s">
        <v>1734</v>
      </c>
      <c r="K3948" s="299" t="s">
        <v>1704</v>
      </c>
      <c r="L3948" s="300"/>
      <c r="M3948" s="86" t="s">
        <v>1705</v>
      </c>
    </row>
    <row r="3949" spans="2:13">
      <c r="B3949" s="70" t="s">
        <v>1680</v>
      </c>
      <c r="C3949" s="95" t="s">
        <v>1146</v>
      </c>
      <c r="D3949" s="101">
        <v>102</v>
      </c>
      <c r="E3949" s="297" t="s">
        <v>1680</v>
      </c>
      <c r="F3949" s="103" t="s">
        <v>946</v>
      </c>
      <c r="G3949" s="101">
        <v>68</v>
      </c>
      <c r="H3949" s="297" t="s">
        <v>1697</v>
      </c>
      <c r="I3949" s="95">
        <v>0</v>
      </c>
      <c r="J3949" s="101">
        <v>0</v>
      </c>
      <c r="K3949" s="297" t="s">
        <v>1706</v>
      </c>
      <c r="L3949" s="298"/>
      <c r="M3949" s="116">
        <v>25</v>
      </c>
    </row>
    <row r="3950" spans="2:13">
      <c r="B3950" s="70" t="s">
        <v>1681</v>
      </c>
      <c r="C3950" s="95" t="s">
        <v>1724</v>
      </c>
      <c r="D3950" s="101">
        <v>0</v>
      </c>
      <c r="E3950" s="297" t="s">
        <v>1681</v>
      </c>
      <c r="F3950" s="95" t="s">
        <v>1724</v>
      </c>
      <c r="G3950" s="101">
        <v>0</v>
      </c>
      <c r="H3950" s="297" t="s">
        <v>1698</v>
      </c>
      <c r="I3950" s="95">
        <v>90</v>
      </c>
      <c r="J3950" s="101">
        <v>0</v>
      </c>
      <c r="K3950" s="297" t="s">
        <v>1737</v>
      </c>
      <c r="L3950" s="298"/>
      <c r="M3950" s="116">
        <v>0</v>
      </c>
    </row>
    <row r="3951" spans="2:13">
      <c r="B3951" s="70" t="s">
        <v>1682</v>
      </c>
      <c r="C3951" s="95" t="s">
        <v>1724</v>
      </c>
      <c r="D3951" s="101">
        <v>0</v>
      </c>
      <c r="E3951" s="297" t="s">
        <v>1682</v>
      </c>
      <c r="F3951" s="95" t="s">
        <v>1273</v>
      </c>
      <c r="G3951" s="101">
        <v>95</v>
      </c>
      <c r="H3951" s="297" t="s">
        <v>1699</v>
      </c>
      <c r="I3951" s="95">
        <v>100</v>
      </c>
      <c r="J3951" s="101">
        <v>20</v>
      </c>
      <c r="K3951" s="76" t="s">
        <v>1708</v>
      </c>
      <c r="L3951" s="77"/>
      <c r="M3951" s="110">
        <v>0</v>
      </c>
    </row>
    <row r="3952" spans="2:13">
      <c r="B3952" s="70" t="s">
        <v>1683</v>
      </c>
      <c r="C3952" s="95" t="s">
        <v>1724</v>
      </c>
      <c r="D3952" s="101">
        <v>0</v>
      </c>
      <c r="E3952" s="297" t="s">
        <v>1683</v>
      </c>
      <c r="F3952" s="95" t="s">
        <v>1724</v>
      </c>
      <c r="G3952" s="101">
        <v>0</v>
      </c>
      <c r="H3952" s="297" t="s">
        <v>1700</v>
      </c>
      <c r="I3952" s="95">
        <v>0</v>
      </c>
      <c r="J3952" s="101">
        <v>10</v>
      </c>
      <c r="K3952" s="462" t="s">
        <v>1709</v>
      </c>
      <c r="L3952" s="463"/>
      <c r="M3952" s="469"/>
    </row>
    <row r="3953" spans="2:13">
      <c r="B3953" s="70" t="s">
        <v>1684</v>
      </c>
      <c r="C3953" s="95" t="s">
        <v>1724</v>
      </c>
      <c r="D3953" s="101">
        <v>0</v>
      </c>
      <c r="E3953" s="297" t="s">
        <v>1684</v>
      </c>
      <c r="F3953" s="95" t="s">
        <v>1724</v>
      </c>
      <c r="G3953" s="101">
        <v>0</v>
      </c>
      <c r="H3953" s="298" t="s">
        <v>1726</v>
      </c>
      <c r="I3953" s="95">
        <v>50</v>
      </c>
      <c r="J3953" s="101">
        <v>0</v>
      </c>
      <c r="K3953" s="470" t="s">
        <v>1710</v>
      </c>
      <c r="L3953" s="471"/>
      <c r="M3953" s="116">
        <v>0</v>
      </c>
    </row>
    <row r="3954" spans="2:13">
      <c r="B3954" s="70" t="s">
        <v>1685</v>
      </c>
      <c r="C3954" s="95" t="s">
        <v>1725</v>
      </c>
      <c r="D3954" s="101" t="s">
        <v>1725</v>
      </c>
      <c r="E3954" s="297" t="s">
        <v>1685</v>
      </c>
      <c r="F3954" s="95" t="s">
        <v>1725</v>
      </c>
      <c r="G3954" s="101" t="s">
        <v>1725</v>
      </c>
      <c r="H3954" s="297" t="s">
        <v>1701</v>
      </c>
      <c r="I3954" s="95">
        <v>0</v>
      </c>
      <c r="J3954" s="101">
        <v>0</v>
      </c>
      <c r="K3954" s="470" t="s">
        <v>1711</v>
      </c>
      <c r="L3954" s="471"/>
      <c r="M3954" s="116">
        <v>0</v>
      </c>
    </row>
    <row r="3955" spans="2:13">
      <c r="B3955" s="70" t="s">
        <v>1686</v>
      </c>
      <c r="C3955" s="105" t="s">
        <v>871</v>
      </c>
      <c r="D3955" s="101">
        <v>150</v>
      </c>
      <c r="E3955" s="297" t="s">
        <v>1686</v>
      </c>
      <c r="F3955" s="103" t="s">
        <v>868</v>
      </c>
      <c r="G3955" s="101">
        <v>84</v>
      </c>
      <c r="H3955" s="297" t="s">
        <v>1687</v>
      </c>
      <c r="I3955" s="95">
        <v>85</v>
      </c>
      <c r="J3955" s="101">
        <v>30</v>
      </c>
      <c r="K3955" s="470" t="s">
        <v>1712</v>
      </c>
      <c r="L3955" s="471"/>
      <c r="M3955" s="116">
        <v>0</v>
      </c>
    </row>
    <row r="3956" spans="2:13">
      <c r="B3956" s="70" t="s">
        <v>1687</v>
      </c>
      <c r="C3956" s="95" t="s">
        <v>1097</v>
      </c>
      <c r="D3956" s="101">
        <v>80</v>
      </c>
      <c r="E3956" s="297" t="s">
        <v>1687</v>
      </c>
      <c r="F3956" s="95" t="s">
        <v>1724</v>
      </c>
      <c r="G3956" s="101">
        <v>0</v>
      </c>
      <c r="H3956" s="297" t="s">
        <v>1702</v>
      </c>
      <c r="I3956" s="109">
        <v>0</v>
      </c>
      <c r="J3956" s="115">
        <v>0</v>
      </c>
      <c r="K3956" s="96"/>
      <c r="L3956" s="109"/>
      <c r="M3956" s="110"/>
    </row>
    <row r="3957" spans="2:13">
      <c r="B3957" s="70" t="s">
        <v>1688</v>
      </c>
      <c r="C3957" s="95" t="s">
        <v>776</v>
      </c>
      <c r="D3957" s="101">
        <v>40</v>
      </c>
      <c r="E3957" s="297" t="s">
        <v>1688</v>
      </c>
      <c r="F3957" s="95" t="s">
        <v>1724</v>
      </c>
      <c r="G3957" s="101">
        <v>0</v>
      </c>
      <c r="H3957" s="472" t="s">
        <v>1714</v>
      </c>
      <c r="I3957" s="473"/>
      <c r="J3957" s="90" t="s">
        <v>1713</v>
      </c>
      <c r="K3957" s="106">
        <v>30</v>
      </c>
      <c r="L3957" s="91" t="s">
        <v>1707</v>
      </c>
      <c r="M3957" s="107">
        <v>245</v>
      </c>
    </row>
    <row r="3958" spans="2:13">
      <c r="B3958" s="70" t="s">
        <v>1689</v>
      </c>
      <c r="C3958" s="95" t="s">
        <v>629</v>
      </c>
      <c r="D3958" s="101">
        <v>60</v>
      </c>
      <c r="E3958" s="297" t="s">
        <v>1689</v>
      </c>
      <c r="F3958" s="95" t="s">
        <v>1724</v>
      </c>
      <c r="G3958" s="101">
        <v>0</v>
      </c>
      <c r="H3958" s="298"/>
      <c r="I3958" s="298"/>
      <c r="J3958" s="298"/>
      <c r="K3958" s="298"/>
      <c r="L3958" s="298"/>
      <c r="M3958" s="74"/>
    </row>
    <row r="3959" spans="2:13">
      <c r="B3959" s="70" t="s">
        <v>1690</v>
      </c>
      <c r="C3959" s="95" t="s">
        <v>1724</v>
      </c>
      <c r="D3959" s="101">
        <v>0</v>
      </c>
      <c r="E3959" s="297" t="s">
        <v>1690</v>
      </c>
      <c r="F3959" s="105" t="s">
        <v>808</v>
      </c>
      <c r="G3959" s="101">
        <v>50</v>
      </c>
      <c r="H3959" s="298"/>
      <c r="I3959" s="298"/>
      <c r="J3959" s="298"/>
      <c r="K3959" s="298"/>
      <c r="L3959" s="298"/>
      <c r="M3959" s="74"/>
    </row>
    <row r="3960" spans="2:13">
      <c r="B3960" s="70" t="s">
        <v>1691</v>
      </c>
      <c r="C3960" s="95" t="s">
        <v>1751</v>
      </c>
      <c r="D3960" s="101">
        <v>80</v>
      </c>
      <c r="E3960" s="297" t="s">
        <v>1691</v>
      </c>
      <c r="F3960" s="95" t="s">
        <v>1724</v>
      </c>
      <c r="G3960" s="101">
        <v>0</v>
      </c>
      <c r="H3960" s="298"/>
      <c r="I3960" s="298"/>
      <c r="J3960" s="298"/>
      <c r="K3960" s="298"/>
      <c r="L3960" s="298"/>
      <c r="M3960" s="74"/>
    </row>
    <row r="3961" spans="2:13">
      <c r="B3961" s="70" t="s">
        <v>1692</v>
      </c>
      <c r="C3961" s="95" t="s">
        <v>1724</v>
      </c>
      <c r="D3961" s="101">
        <v>0</v>
      </c>
      <c r="E3961" s="297" t="s">
        <v>1692</v>
      </c>
      <c r="F3961" s="95" t="s">
        <v>1724</v>
      </c>
      <c r="G3961" s="101">
        <v>0</v>
      </c>
      <c r="H3961" s="298"/>
      <c r="I3961" s="298"/>
      <c r="J3961" s="298"/>
      <c r="K3961" s="298"/>
      <c r="L3961" s="298"/>
      <c r="M3961" s="74"/>
    </row>
    <row r="3962" spans="2:13">
      <c r="B3962" s="70" t="s">
        <v>1693</v>
      </c>
      <c r="C3962" s="105" t="s">
        <v>1189</v>
      </c>
      <c r="D3962" s="101">
        <v>70</v>
      </c>
      <c r="E3962" s="297" t="s">
        <v>1693</v>
      </c>
      <c r="F3962" s="105" t="s">
        <v>1187</v>
      </c>
      <c r="G3962" s="101">
        <v>80</v>
      </c>
      <c r="H3962" s="95" t="s">
        <v>1718</v>
      </c>
      <c r="I3962" s="298"/>
      <c r="J3962" s="94" t="s">
        <v>1719</v>
      </c>
      <c r="K3962" s="298"/>
      <c r="L3962" s="94" t="s">
        <v>1720</v>
      </c>
      <c r="M3962" s="74"/>
    </row>
    <row r="3963" spans="2:13">
      <c r="B3963" s="70" t="s">
        <v>1694</v>
      </c>
      <c r="C3963" s="95" t="s">
        <v>1724</v>
      </c>
      <c r="D3963" s="101">
        <v>0</v>
      </c>
      <c r="E3963" s="297" t="s">
        <v>1694</v>
      </c>
      <c r="F3963" s="95" t="s">
        <v>1724</v>
      </c>
      <c r="G3963" s="101">
        <v>0</v>
      </c>
      <c r="H3963" s="298"/>
      <c r="I3963" s="298"/>
      <c r="J3963" s="298"/>
      <c r="K3963" s="298"/>
      <c r="L3963" s="298"/>
      <c r="M3963" s="74"/>
    </row>
    <row r="3964" spans="2:13">
      <c r="B3964" s="70" t="s">
        <v>1679</v>
      </c>
      <c r="C3964" s="95" t="s">
        <v>1725</v>
      </c>
      <c r="D3964" s="101" t="s">
        <v>1725</v>
      </c>
      <c r="E3964" s="297" t="s">
        <v>1679</v>
      </c>
      <c r="F3964" s="95" t="s">
        <v>1725</v>
      </c>
      <c r="G3964" s="101" t="s">
        <v>1725</v>
      </c>
      <c r="H3964" s="298"/>
      <c r="I3964" s="298"/>
      <c r="J3964" s="298"/>
      <c r="K3964" s="298"/>
      <c r="L3964" s="298"/>
      <c r="M3964" s="74"/>
    </row>
    <row r="3965" spans="2:13">
      <c r="B3965" s="70" t="s">
        <v>1695</v>
      </c>
      <c r="C3965" s="95" t="s">
        <v>966</v>
      </c>
      <c r="D3965" s="101">
        <v>75</v>
      </c>
      <c r="E3965" s="297" t="s">
        <v>1695</v>
      </c>
      <c r="F3965" s="95" t="s">
        <v>1724</v>
      </c>
      <c r="G3965" s="101">
        <v>0</v>
      </c>
      <c r="H3965" s="298"/>
      <c r="I3965" s="298"/>
      <c r="J3965" s="298"/>
      <c r="K3965" s="298"/>
      <c r="L3965" s="298"/>
      <c r="M3965" s="74"/>
    </row>
    <row r="3966" spans="2:13" ht="15.75" thickBot="1">
      <c r="B3966" s="111" t="s">
        <v>1731</v>
      </c>
      <c r="C3966" s="102"/>
      <c r="D3966" s="117">
        <v>82</v>
      </c>
      <c r="E3966" s="112" t="s">
        <v>1732</v>
      </c>
      <c r="F3966" s="102"/>
      <c r="G3966" s="117">
        <v>75</v>
      </c>
      <c r="H3966" s="92"/>
      <c r="I3966" s="92"/>
      <c r="J3966" s="92"/>
      <c r="K3966" s="92"/>
      <c r="L3966" s="92"/>
      <c r="M3966" s="93"/>
    </row>
    <row r="3967" spans="2:13" ht="15.75" thickTop="1"/>
    <row r="3969" spans="2:13" ht="15.75" thickBot="1"/>
    <row r="3970" spans="2:13" ht="16.5" thickTop="1" thickBot="1">
      <c r="B3970" s="457" t="s">
        <v>1934</v>
      </c>
      <c r="C3970" s="458"/>
      <c r="D3970" s="459" t="s">
        <v>1660</v>
      </c>
      <c r="E3970" s="460"/>
      <c r="F3970" s="460"/>
      <c r="G3970" s="460"/>
      <c r="H3970" s="460"/>
      <c r="I3970" s="461"/>
      <c r="J3970" s="342"/>
      <c r="K3970" s="68"/>
      <c r="L3970" s="68"/>
      <c r="M3970" s="69"/>
    </row>
    <row r="3971" spans="2:13" ht="15.75" thickTop="1">
      <c r="B3971" s="75" t="s">
        <v>1669</v>
      </c>
      <c r="C3971" s="439">
        <v>7</v>
      </c>
      <c r="D3971" s="438" t="s">
        <v>1654</v>
      </c>
      <c r="E3971" s="439" t="s">
        <v>1655</v>
      </c>
      <c r="F3971" s="439" t="s">
        <v>1656</v>
      </c>
      <c r="G3971" s="439" t="s">
        <v>1658</v>
      </c>
      <c r="H3971" s="439" t="s">
        <v>1657</v>
      </c>
      <c r="I3971" s="440" t="s">
        <v>1659</v>
      </c>
      <c r="J3971" s="226"/>
      <c r="K3971" s="437"/>
      <c r="L3971" s="437"/>
      <c r="M3971" s="74"/>
    </row>
    <row r="3972" spans="2:13">
      <c r="B3972" s="75" t="s">
        <v>1762</v>
      </c>
      <c r="C3972" s="95" t="s">
        <v>1767</v>
      </c>
      <c r="D3972" s="96">
        <v>65</v>
      </c>
      <c r="E3972" s="97">
        <v>90</v>
      </c>
      <c r="F3972" s="97">
        <v>120</v>
      </c>
      <c r="G3972" s="97">
        <v>85</v>
      </c>
      <c r="H3972" s="97">
        <v>70</v>
      </c>
      <c r="I3972" s="98">
        <v>60</v>
      </c>
      <c r="J3972" s="226"/>
      <c r="K3972" s="437"/>
      <c r="L3972" s="437"/>
      <c r="M3972" s="74"/>
    </row>
    <row r="3973" spans="2:13">
      <c r="B3973" s="75" t="s">
        <v>1667</v>
      </c>
      <c r="C3973" s="95" t="s">
        <v>12</v>
      </c>
      <c r="D3973" s="462" t="s">
        <v>1671</v>
      </c>
      <c r="E3973" s="463"/>
      <c r="F3973" s="463"/>
      <c r="G3973" s="463"/>
      <c r="H3973" s="463"/>
      <c r="I3973" s="464"/>
      <c r="J3973" s="226"/>
      <c r="K3973" s="437"/>
      <c r="L3973" s="437"/>
      <c r="M3973" s="74"/>
    </row>
    <row r="3974" spans="2:13">
      <c r="B3974" s="75" t="s">
        <v>1668</v>
      </c>
      <c r="C3974" s="95" t="s">
        <v>1725</v>
      </c>
      <c r="D3974" s="465" t="s">
        <v>1663</v>
      </c>
      <c r="E3974" s="466"/>
      <c r="F3974" s="466"/>
      <c r="G3974" s="466" t="s">
        <v>1664</v>
      </c>
      <c r="H3974" s="466"/>
      <c r="I3974" s="467"/>
      <c r="J3974" s="226"/>
      <c r="K3974" s="437"/>
      <c r="L3974" s="437"/>
      <c r="M3974" s="74"/>
    </row>
    <row r="3975" spans="2:13">
      <c r="B3975" s="75" t="s">
        <v>1672</v>
      </c>
      <c r="C3975" s="95" t="s">
        <v>1499</v>
      </c>
      <c r="D3975" s="72" t="s">
        <v>1665</v>
      </c>
      <c r="E3975" s="437" t="s">
        <v>1724</v>
      </c>
      <c r="F3975" s="437"/>
      <c r="G3975" s="73" t="s">
        <v>1665</v>
      </c>
      <c r="H3975" s="437" t="s">
        <v>1725</v>
      </c>
      <c r="I3975" s="79"/>
      <c r="J3975" s="226"/>
      <c r="K3975" s="437"/>
      <c r="L3975" s="437"/>
      <c r="M3975" s="74"/>
    </row>
    <row r="3976" spans="2:13">
      <c r="B3976" s="75" t="s">
        <v>1661</v>
      </c>
      <c r="C3976" s="95">
        <v>54.74</v>
      </c>
      <c r="D3976" s="80" t="s">
        <v>1666</v>
      </c>
      <c r="E3976" s="99">
        <v>0</v>
      </c>
      <c r="F3976" s="77"/>
      <c r="G3976" s="81" t="s">
        <v>1666</v>
      </c>
      <c r="H3976" s="99" t="s">
        <v>1725</v>
      </c>
      <c r="I3976" s="78"/>
      <c r="J3976" s="226"/>
      <c r="K3976" s="437"/>
      <c r="L3976" s="437"/>
      <c r="M3976" s="74"/>
    </row>
    <row r="3977" spans="2:13">
      <c r="B3977" s="75" t="s">
        <v>1662</v>
      </c>
      <c r="C3977" s="149">
        <v>351.5</v>
      </c>
      <c r="D3977" s="462" t="s">
        <v>1670</v>
      </c>
      <c r="E3977" s="463"/>
      <c r="F3977" s="463"/>
      <c r="G3977" s="463"/>
      <c r="H3977" s="463"/>
      <c r="I3977" s="464"/>
      <c r="J3977" s="226"/>
      <c r="K3977" s="437"/>
      <c r="L3977" s="437"/>
      <c r="M3977" s="74"/>
    </row>
    <row r="3978" spans="2:13">
      <c r="B3978" s="75" t="s">
        <v>1730</v>
      </c>
      <c r="C3978" s="95">
        <v>277.70999999999998</v>
      </c>
      <c r="D3978" s="465" t="s">
        <v>1663</v>
      </c>
      <c r="E3978" s="466"/>
      <c r="F3978" s="466"/>
      <c r="G3978" s="466" t="s">
        <v>1664</v>
      </c>
      <c r="H3978" s="466"/>
      <c r="I3978" s="467"/>
      <c r="J3978" s="226"/>
      <c r="K3978" s="437"/>
      <c r="L3978" s="437"/>
      <c r="M3978" s="74"/>
    </row>
    <row r="3979" spans="2:13">
      <c r="B3979" s="75" t="s">
        <v>1715</v>
      </c>
      <c r="C3979" s="149">
        <v>1</v>
      </c>
      <c r="D3979" s="72" t="s">
        <v>1665</v>
      </c>
      <c r="E3979" s="437" t="s">
        <v>1218</v>
      </c>
      <c r="F3979" s="437"/>
      <c r="G3979" s="73" t="s">
        <v>1665</v>
      </c>
      <c r="H3979" s="437" t="s">
        <v>1725</v>
      </c>
      <c r="I3979" s="79"/>
      <c r="J3979" s="226"/>
      <c r="K3979" s="437"/>
      <c r="L3979" s="437"/>
      <c r="M3979" s="74"/>
    </row>
    <row r="3980" spans="2:13">
      <c r="B3980" s="75" t="s">
        <v>1716</v>
      </c>
      <c r="C3980" s="95">
        <v>0.92</v>
      </c>
      <c r="D3980" s="72" t="s">
        <v>1666</v>
      </c>
      <c r="E3980" s="99">
        <v>90</v>
      </c>
      <c r="F3980" s="77"/>
      <c r="G3980" s="81" t="s">
        <v>1666</v>
      </c>
      <c r="H3980" s="100" t="s">
        <v>1725</v>
      </c>
      <c r="I3980" s="79"/>
      <c r="J3980" s="226"/>
      <c r="K3980" s="437"/>
      <c r="L3980" s="437"/>
      <c r="M3980" s="74"/>
    </row>
    <row r="3981" spans="2:13">
      <c r="B3981" s="468" t="s">
        <v>1673</v>
      </c>
      <c r="C3981" s="463"/>
      <c r="D3981" s="464"/>
      <c r="E3981" s="462" t="s">
        <v>1674</v>
      </c>
      <c r="F3981" s="463"/>
      <c r="G3981" s="464"/>
      <c r="H3981" s="462" t="s">
        <v>1675</v>
      </c>
      <c r="I3981" s="463"/>
      <c r="J3981" s="464"/>
      <c r="K3981" s="462" t="s">
        <v>1703</v>
      </c>
      <c r="L3981" s="463"/>
      <c r="M3981" s="469"/>
    </row>
    <row r="3982" spans="2:13">
      <c r="B3982" s="82" t="s">
        <v>1676</v>
      </c>
      <c r="C3982" s="439" t="s">
        <v>1677</v>
      </c>
      <c r="D3982" s="440" t="s">
        <v>1678</v>
      </c>
      <c r="E3982" s="438" t="s">
        <v>1676</v>
      </c>
      <c r="F3982" s="439" t="s">
        <v>1677</v>
      </c>
      <c r="G3982" s="440" t="s">
        <v>1678</v>
      </c>
      <c r="H3982" s="438" t="s">
        <v>1696</v>
      </c>
      <c r="I3982" s="439" t="s">
        <v>1733</v>
      </c>
      <c r="J3982" s="440" t="s">
        <v>1734</v>
      </c>
      <c r="K3982" s="438" t="s">
        <v>1704</v>
      </c>
      <c r="L3982" s="439"/>
      <c r="M3982" s="86" t="s">
        <v>1705</v>
      </c>
    </row>
    <row r="3983" spans="2:13">
      <c r="B3983" s="70" t="s">
        <v>1680</v>
      </c>
      <c r="C3983" s="95" t="s">
        <v>1146</v>
      </c>
      <c r="D3983" s="101">
        <v>102</v>
      </c>
      <c r="E3983" s="436" t="s">
        <v>1680</v>
      </c>
      <c r="F3983" s="103" t="s">
        <v>946</v>
      </c>
      <c r="G3983" s="101">
        <v>68</v>
      </c>
      <c r="H3983" s="436" t="s">
        <v>1697</v>
      </c>
      <c r="I3983" s="95">
        <v>75</v>
      </c>
      <c r="J3983" s="101">
        <v>10</v>
      </c>
      <c r="K3983" s="436" t="s">
        <v>1706</v>
      </c>
      <c r="L3983" s="437"/>
      <c r="M3983" s="116">
        <v>0</v>
      </c>
    </row>
    <row r="3984" spans="2:13">
      <c r="B3984" s="70" t="s">
        <v>1681</v>
      </c>
      <c r="C3984" s="95" t="s">
        <v>1724</v>
      </c>
      <c r="D3984" s="101">
        <v>0</v>
      </c>
      <c r="E3984" s="436" t="s">
        <v>1681</v>
      </c>
      <c r="F3984" s="95" t="s">
        <v>846</v>
      </c>
      <c r="G3984" s="101">
        <v>102</v>
      </c>
      <c r="H3984" s="436" t="s">
        <v>1698</v>
      </c>
      <c r="I3984" s="95">
        <v>90</v>
      </c>
      <c r="J3984" s="101">
        <v>10</v>
      </c>
      <c r="K3984" s="436" t="s">
        <v>1737</v>
      </c>
      <c r="L3984" s="437"/>
      <c r="M3984" s="116">
        <v>0</v>
      </c>
    </row>
    <row r="3985" spans="2:13">
      <c r="B3985" s="70" t="s">
        <v>1682</v>
      </c>
      <c r="C3985" s="95" t="s">
        <v>1724</v>
      </c>
      <c r="D3985" s="101">
        <v>0</v>
      </c>
      <c r="E3985" s="436" t="s">
        <v>1682</v>
      </c>
      <c r="F3985" s="95" t="s">
        <v>1724</v>
      </c>
      <c r="G3985" s="101">
        <v>0</v>
      </c>
      <c r="H3985" s="436" t="s">
        <v>1699</v>
      </c>
      <c r="I3985" s="95">
        <v>0</v>
      </c>
      <c r="J3985" s="101">
        <v>20</v>
      </c>
      <c r="K3985" s="76" t="s">
        <v>1708</v>
      </c>
      <c r="L3985" s="77"/>
      <c r="M3985" s="110">
        <v>0</v>
      </c>
    </row>
    <row r="3986" spans="2:13">
      <c r="B3986" s="70" t="s">
        <v>1683</v>
      </c>
      <c r="C3986" s="95" t="s">
        <v>1724</v>
      </c>
      <c r="D3986" s="101">
        <v>0</v>
      </c>
      <c r="E3986" s="436" t="s">
        <v>1683</v>
      </c>
      <c r="F3986" s="105" t="s">
        <v>1309</v>
      </c>
      <c r="G3986" s="101">
        <v>95</v>
      </c>
      <c r="H3986" s="436" t="s">
        <v>1700</v>
      </c>
      <c r="I3986" s="95">
        <v>0</v>
      </c>
      <c r="J3986" s="101">
        <v>0</v>
      </c>
      <c r="K3986" s="462" t="s">
        <v>1709</v>
      </c>
      <c r="L3986" s="463"/>
      <c r="M3986" s="469"/>
    </row>
    <row r="3987" spans="2:13">
      <c r="B3987" s="70" t="s">
        <v>1684</v>
      </c>
      <c r="C3987" s="95" t="s">
        <v>1724</v>
      </c>
      <c r="D3987" s="101">
        <v>0</v>
      </c>
      <c r="E3987" s="436" t="s">
        <v>1684</v>
      </c>
      <c r="F3987" s="95" t="s">
        <v>1724</v>
      </c>
      <c r="G3987" s="101">
        <v>0</v>
      </c>
      <c r="H3987" s="437" t="s">
        <v>1726</v>
      </c>
      <c r="I3987" s="95">
        <v>50</v>
      </c>
      <c r="J3987" s="101">
        <v>0</v>
      </c>
      <c r="K3987" s="470" t="s">
        <v>1710</v>
      </c>
      <c r="L3987" s="471"/>
      <c r="M3987" s="116">
        <v>0</v>
      </c>
    </row>
    <row r="3988" spans="2:13">
      <c r="B3988" s="70" t="s">
        <v>1685</v>
      </c>
      <c r="C3988" s="95" t="s">
        <v>1724</v>
      </c>
      <c r="D3988" s="101">
        <v>0</v>
      </c>
      <c r="E3988" s="436" t="s">
        <v>1685</v>
      </c>
      <c r="F3988" s="95" t="s">
        <v>1724</v>
      </c>
      <c r="G3988" s="101">
        <v>0</v>
      </c>
      <c r="H3988" s="436" t="s">
        <v>1701</v>
      </c>
      <c r="I3988" s="95">
        <v>0</v>
      </c>
      <c r="J3988" s="101">
        <v>10</v>
      </c>
      <c r="K3988" s="470" t="s">
        <v>1711</v>
      </c>
      <c r="L3988" s="471"/>
      <c r="M3988" s="116">
        <v>0</v>
      </c>
    </row>
    <row r="3989" spans="2:13">
      <c r="B3989" s="70" t="s">
        <v>1686</v>
      </c>
      <c r="C3989" s="95" t="s">
        <v>1724</v>
      </c>
      <c r="D3989" s="101">
        <v>0</v>
      </c>
      <c r="E3989" s="436" t="s">
        <v>1686</v>
      </c>
      <c r="F3989" s="95" t="s">
        <v>1724</v>
      </c>
      <c r="G3989" s="101">
        <v>0</v>
      </c>
      <c r="H3989" s="436" t="s">
        <v>1687</v>
      </c>
      <c r="I3989" s="95">
        <v>85</v>
      </c>
      <c r="J3989" s="101">
        <v>30</v>
      </c>
      <c r="K3989" s="470" t="s">
        <v>1712</v>
      </c>
      <c r="L3989" s="471"/>
      <c r="M3989" s="116">
        <v>0</v>
      </c>
    </row>
    <row r="3990" spans="2:13">
      <c r="B3990" s="70" t="s">
        <v>1687</v>
      </c>
      <c r="C3990" s="95" t="s">
        <v>1725</v>
      </c>
      <c r="D3990" s="101" t="s">
        <v>1725</v>
      </c>
      <c r="E3990" s="436" t="s">
        <v>1687</v>
      </c>
      <c r="F3990" s="95" t="s">
        <v>1725</v>
      </c>
      <c r="G3990" s="101" t="s">
        <v>1725</v>
      </c>
      <c r="H3990" s="436" t="s">
        <v>1702</v>
      </c>
      <c r="I3990" s="109">
        <v>0</v>
      </c>
      <c r="J3990" s="115">
        <v>0</v>
      </c>
      <c r="K3990" s="96"/>
      <c r="L3990" s="109"/>
      <c r="M3990" s="110"/>
    </row>
    <row r="3991" spans="2:13">
      <c r="B3991" s="70" t="s">
        <v>1688</v>
      </c>
      <c r="C3991" s="95" t="s">
        <v>1724</v>
      </c>
      <c r="D3991" s="101">
        <v>0</v>
      </c>
      <c r="E3991" s="436" t="s">
        <v>1688</v>
      </c>
      <c r="F3991" s="95" t="s">
        <v>1724</v>
      </c>
      <c r="G3991" s="101">
        <v>0</v>
      </c>
      <c r="H3991" s="472" t="s">
        <v>1714</v>
      </c>
      <c r="I3991" s="473"/>
      <c r="J3991" s="90" t="s">
        <v>1713</v>
      </c>
      <c r="K3991" s="106">
        <v>10</v>
      </c>
      <c r="L3991" s="91" t="s">
        <v>1707</v>
      </c>
      <c r="M3991" s="107">
        <v>205</v>
      </c>
    </row>
    <row r="3992" spans="2:13">
      <c r="B3992" s="70" t="s">
        <v>1689</v>
      </c>
      <c r="C3992" s="95" t="s">
        <v>1724</v>
      </c>
      <c r="D3992" s="101">
        <v>0</v>
      </c>
      <c r="E3992" s="436" t="s">
        <v>1689</v>
      </c>
      <c r="F3992" s="95" t="s">
        <v>1724</v>
      </c>
      <c r="G3992" s="101">
        <v>0</v>
      </c>
      <c r="H3992" s="437"/>
      <c r="I3992" s="437"/>
      <c r="J3992" s="437"/>
      <c r="K3992" s="437"/>
      <c r="L3992" s="437"/>
      <c r="M3992" s="74"/>
    </row>
    <row r="3993" spans="2:13">
      <c r="B3993" s="70" t="s">
        <v>1690</v>
      </c>
      <c r="C3993" s="95" t="s">
        <v>1724</v>
      </c>
      <c r="D3993" s="101">
        <v>0</v>
      </c>
      <c r="E3993" s="436" t="s">
        <v>1690</v>
      </c>
      <c r="F3993" s="95" t="s">
        <v>1113</v>
      </c>
      <c r="G3993" s="101">
        <v>65</v>
      </c>
      <c r="H3993" s="437"/>
      <c r="I3993" s="437"/>
      <c r="J3993" s="437"/>
      <c r="K3993" s="437"/>
      <c r="L3993" s="437"/>
      <c r="M3993" s="74"/>
    </row>
    <row r="3994" spans="2:13">
      <c r="B3994" s="70" t="s">
        <v>1691</v>
      </c>
      <c r="C3994" s="95" t="s">
        <v>1724</v>
      </c>
      <c r="D3994" s="101">
        <v>0</v>
      </c>
      <c r="E3994" s="436" t="s">
        <v>1691</v>
      </c>
      <c r="F3994" s="95" t="s">
        <v>1724</v>
      </c>
      <c r="G3994" s="101">
        <v>0</v>
      </c>
      <c r="H3994" s="437"/>
      <c r="I3994" s="437"/>
      <c r="J3994" s="437"/>
      <c r="K3994" s="437"/>
      <c r="L3994" s="437"/>
      <c r="M3994" s="74"/>
    </row>
    <row r="3995" spans="2:13">
      <c r="B3995" s="70" t="s">
        <v>1692</v>
      </c>
      <c r="C3995" s="95" t="s">
        <v>1164</v>
      </c>
      <c r="D3995" s="101">
        <v>49</v>
      </c>
      <c r="E3995" s="436" t="s">
        <v>1692</v>
      </c>
      <c r="F3995" s="95" t="s">
        <v>1724</v>
      </c>
      <c r="G3995" s="101">
        <v>0</v>
      </c>
      <c r="H3995" s="437"/>
      <c r="I3995" s="437"/>
      <c r="J3995" s="437"/>
      <c r="K3995" s="437"/>
      <c r="L3995" s="437"/>
      <c r="M3995" s="74"/>
    </row>
    <row r="3996" spans="2:13">
      <c r="B3996" s="70" t="s">
        <v>1693</v>
      </c>
      <c r="C3996" s="95" t="s">
        <v>1724</v>
      </c>
      <c r="D3996" s="101">
        <v>0</v>
      </c>
      <c r="E3996" s="436" t="s">
        <v>1693</v>
      </c>
      <c r="F3996" s="105" t="s">
        <v>1187</v>
      </c>
      <c r="G3996" s="101">
        <v>80</v>
      </c>
      <c r="H3996" s="95" t="s">
        <v>1718</v>
      </c>
      <c r="I3996" s="437"/>
      <c r="J3996" s="94" t="s">
        <v>1719</v>
      </c>
      <c r="K3996" s="437"/>
      <c r="L3996" s="94" t="s">
        <v>1720</v>
      </c>
      <c r="M3996" s="74"/>
    </row>
    <row r="3997" spans="2:13">
      <c r="B3997" s="70" t="s">
        <v>1694</v>
      </c>
      <c r="C3997" s="95" t="s">
        <v>1724</v>
      </c>
      <c r="D3997" s="101">
        <v>0</v>
      </c>
      <c r="E3997" s="436" t="s">
        <v>1694</v>
      </c>
      <c r="F3997" s="95" t="s">
        <v>1724</v>
      </c>
      <c r="G3997" s="101">
        <v>0</v>
      </c>
      <c r="H3997" s="437"/>
      <c r="I3997" s="437"/>
      <c r="J3997" s="437"/>
      <c r="K3997" s="437"/>
      <c r="L3997" s="437"/>
      <c r="M3997" s="74"/>
    </row>
    <row r="3998" spans="2:13">
      <c r="B3998" s="70" t="s">
        <v>1679</v>
      </c>
      <c r="C3998" s="95" t="s">
        <v>1083</v>
      </c>
      <c r="D3998" s="101">
        <v>75</v>
      </c>
      <c r="E3998" s="436" t="s">
        <v>1679</v>
      </c>
      <c r="F3998" s="95" t="s">
        <v>763</v>
      </c>
      <c r="G3998" s="101">
        <v>80</v>
      </c>
      <c r="H3998" s="437"/>
      <c r="I3998" s="437"/>
      <c r="J3998" s="437"/>
      <c r="K3998" s="437"/>
      <c r="L3998" s="437"/>
      <c r="M3998" s="74"/>
    </row>
    <row r="3999" spans="2:13">
      <c r="B3999" s="70" t="s">
        <v>1695</v>
      </c>
      <c r="C3999" s="95" t="s">
        <v>911</v>
      </c>
      <c r="D3999" s="101">
        <v>75</v>
      </c>
      <c r="E3999" s="436" t="s">
        <v>1695</v>
      </c>
      <c r="F3999" s="95" t="s">
        <v>1724</v>
      </c>
      <c r="G3999" s="101">
        <v>0</v>
      </c>
      <c r="H3999" s="437"/>
      <c r="I3999" s="437"/>
      <c r="J3999" s="437"/>
      <c r="K3999" s="437"/>
      <c r="L3999" s="437"/>
      <c r="M3999" s="74"/>
    </row>
    <row r="4000" spans="2:13" ht="15.75" thickBot="1">
      <c r="B4000" s="111" t="s">
        <v>1731</v>
      </c>
      <c r="C4000" s="102"/>
      <c r="D4000" s="117">
        <v>75</v>
      </c>
      <c r="E4000" s="112" t="s">
        <v>1732</v>
      </c>
      <c r="F4000" s="102"/>
      <c r="G4000" s="117">
        <v>82</v>
      </c>
      <c r="H4000" s="92"/>
      <c r="I4000" s="92"/>
      <c r="J4000" s="92"/>
      <c r="K4000" s="92"/>
      <c r="L4000" s="92"/>
      <c r="M4000" s="93"/>
    </row>
    <row r="4001" spans="2:13" ht="15.75" thickTop="1"/>
    <row r="4003" spans="2:13" ht="15.75" thickBot="1"/>
    <row r="4004" spans="2:13" ht="16.5" thickTop="1" thickBot="1">
      <c r="B4004" s="457" t="s">
        <v>1799</v>
      </c>
      <c r="C4004" s="458"/>
      <c r="D4004" s="459" t="s">
        <v>1660</v>
      </c>
      <c r="E4004" s="460"/>
      <c r="F4004" s="460"/>
      <c r="G4004" s="460"/>
      <c r="H4004" s="460"/>
      <c r="I4004" s="461"/>
      <c r="J4004" s="167"/>
      <c r="K4004" s="68"/>
      <c r="L4004" s="68"/>
      <c r="M4004" s="69"/>
    </row>
    <row r="4005" spans="2:13" ht="15.75" thickTop="1">
      <c r="B4005" s="75" t="s">
        <v>1669</v>
      </c>
      <c r="C4005" s="179">
        <v>1</v>
      </c>
      <c r="D4005" s="178" t="s">
        <v>1654</v>
      </c>
      <c r="E4005" s="179" t="s">
        <v>1655</v>
      </c>
      <c r="F4005" s="179" t="s">
        <v>1656</v>
      </c>
      <c r="G4005" s="179" t="s">
        <v>1658</v>
      </c>
      <c r="H4005" s="179" t="s">
        <v>1657</v>
      </c>
      <c r="I4005" s="180" t="s">
        <v>1659</v>
      </c>
      <c r="J4005" s="168"/>
      <c r="K4005" s="177"/>
      <c r="L4005" s="177"/>
      <c r="M4005" s="74"/>
    </row>
    <row r="4006" spans="2:13">
      <c r="B4006" s="75" t="s">
        <v>1762</v>
      </c>
      <c r="C4006" s="95" t="s">
        <v>1743</v>
      </c>
      <c r="D4006" s="96">
        <v>45</v>
      </c>
      <c r="E4006" s="97">
        <v>45</v>
      </c>
      <c r="F4006" s="97">
        <v>35</v>
      </c>
      <c r="G4006" s="97">
        <v>20</v>
      </c>
      <c r="H4006" s="97">
        <v>30</v>
      </c>
      <c r="I4006" s="98">
        <v>20</v>
      </c>
      <c r="J4006" s="168"/>
      <c r="K4006" s="177"/>
      <c r="L4006" s="177"/>
      <c r="M4006" s="74"/>
    </row>
    <row r="4007" spans="2:13">
      <c r="B4007" s="75" t="s">
        <v>1667</v>
      </c>
      <c r="C4007" s="95" t="s">
        <v>0</v>
      </c>
      <c r="D4007" s="462" t="s">
        <v>1671</v>
      </c>
      <c r="E4007" s="463"/>
      <c r="F4007" s="463"/>
      <c r="G4007" s="463"/>
      <c r="H4007" s="463"/>
      <c r="I4007" s="464"/>
      <c r="J4007" s="168"/>
      <c r="K4007" s="177"/>
      <c r="L4007" s="177"/>
      <c r="M4007" s="74"/>
    </row>
    <row r="4008" spans="2:13">
      <c r="B4008" s="75" t="s">
        <v>1668</v>
      </c>
      <c r="C4008" s="95" t="s">
        <v>1725</v>
      </c>
      <c r="D4008" s="465" t="s">
        <v>1663</v>
      </c>
      <c r="E4008" s="466"/>
      <c r="F4008" s="466"/>
      <c r="G4008" s="466" t="s">
        <v>1664</v>
      </c>
      <c r="H4008" s="466"/>
      <c r="I4008" s="467"/>
      <c r="J4008" s="168"/>
      <c r="K4008" s="177"/>
      <c r="L4008" s="177"/>
      <c r="M4008" s="74"/>
    </row>
    <row r="4009" spans="2:13">
      <c r="B4009" s="75" t="s">
        <v>1672</v>
      </c>
      <c r="C4009" s="105" t="s">
        <v>1573</v>
      </c>
      <c r="D4009" s="72" t="s">
        <v>1665</v>
      </c>
      <c r="E4009" s="177" t="s">
        <v>706</v>
      </c>
      <c r="F4009" s="177"/>
      <c r="G4009" s="73" t="s">
        <v>1665</v>
      </c>
      <c r="H4009" s="177" t="s">
        <v>1725</v>
      </c>
      <c r="I4009" s="79"/>
      <c r="J4009" s="168"/>
      <c r="K4009" s="177"/>
      <c r="L4009" s="177"/>
      <c r="M4009" s="74"/>
    </row>
    <row r="4010" spans="2:13">
      <c r="B4010" s="75" t="s">
        <v>1661</v>
      </c>
      <c r="C4010" s="95">
        <v>18.23</v>
      </c>
      <c r="D4010" s="80" t="s">
        <v>1666</v>
      </c>
      <c r="E4010" s="99">
        <v>60</v>
      </c>
      <c r="F4010" s="77"/>
      <c r="G4010" s="81" t="s">
        <v>1666</v>
      </c>
      <c r="H4010" s="99" t="s">
        <v>1725</v>
      </c>
      <c r="I4010" s="78"/>
      <c r="J4010" s="168"/>
      <c r="K4010" s="177"/>
      <c r="L4010" s="177"/>
      <c r="M4010" s="74"/>
    </row>
    <row r="4011" spans="2:13">
      <c r="B4011" s="75" t="s">
        <v>1662</v>
      </c>
      <c r="C4011" s="95">
        <v>44.85</v>
      </c>
      <c r="D4011" s="462" t="s">
        <v>1670</v>
      </c>
      <c r="E4011" s="463"/>
      <c r="F4011" s="463"/>
      <c r="G4011" s="463"/>
      <c r="H4011" s="463"/>
      <c r="I4011" s="464"/>
      <c r="J4011" s="168"/>
      <c r="K4011" s="177"/>
      <c r="L4011" s="177"/>
      <c r="M4011" s="74"/>
    </row>
    <row r="4012" spans="2:13">
      <c r="B4012" s="75" t="s">
        <v>1730</v>
      </c>
      <c r="C4012" s="95">
        <v>28.28</v>
      </c>
      <c r="D4012" s="465" t="s">
        <v>1663</v>
      </c>
      <c r="E4012" s="466"/>
      <c r="F4012" s="466"/>
      <c r="G4012" s="466" t="s">
        <v>1664</v>
      </c>
      <c r="H4012" s="466"/>
      <c r="I4012" s="467"/>
      <c r="J4012" s="168"/>
      <c r="K4012" s="177"/>
      <c r="L4012" s="177"/>
      <c r="M4012" s="74"/>
    </row>
    <row r="4013" spans="2:13">
      <c r="B4013" s="75" t="s">
        <v>1715</v>
      </c>
      <c r="C4013" s="95">
        <v>0.69</v>
      </c>
      <c r="D4013" s="72" t="s">
        <v>1665</v>
      </c>
      <c r="E4013" s="177" t="s">
        <v>1724</v>
      </c>
      <c r="F4013" s="177"/>
      <c r="G4013" s="73" t="s">
        <v>1665</v>
      </c>
      <c r="H4013" s="177" t="s">
        <v>1725</v>
      </c>
      <c r="I4013" s="79"/>
      <c r="J4013" s="168"/>
      <c r="K4013" s="177"/>
      <c r="L4013" s="177"/>
      <c r="M4013" s="74"/>
    </row>
    <row r="4014" spans="2:13">
      <c r="B4014" s="75" t="s">
        <v>1716</v>
      </c>
      <c r="C4014" s="95">
        <v>0.31</v>
      </c>
      <c r="D4014" s="72" t="s">
        <v>1666</v>
      </c>
      <c r="E4014" s="99">
        <v>0</v>
      </c>
      <c r="F4014" s="77"/>
      <c r="G4014" s="81" t="s">
        <v>1666</v>
      </c>
      <c r="H4014" s="100" t="s">
        <v>1725</v>
      </c>
      <c r="I4014" s="79"/>
      <c r="J4014" s="168"/>
      <c r="K4014" s="177"/>
      <c r="L4014" s="177"/>
      <c r="M4014" s="74"/>
    </row>
    <row r="4015" spans="2:13">
      <c r="B4015" s="468" t="s">
        <v>1673</v>
      </c>
      <c r="C4015" s="463"/>
      <c r="D4015" s="464"/>
      <c r="E4015" s="462" t="s">
        <v>1674</v>
      </c>
      <c r="F4015" s="463"/>
      <c r="G4015" s="464"/>
      <c r="H4015" s="462" t="s">
        <v>1675</v>
      </c>
      <c r="I4015" s="463"/>
      <c r="J4015" s="464"/>
      <c r="K4015" s="462" t="s">
        <v>1703</v>
      </c>
      <c r="L4015" s="463"/>
      <c r="M4015" s="469"/>
    </row>
    <row r="4016" spans="2:13">
      <c r="B4016" s="82" t="s">
        <v>1676</v>
      </c>
      <c r="C4016" s="179" t="s">
        <v>1677</v>
      </c>
      <c r="D4016" s="180" t="s">
        <v>1678</v>
      </c>
      <c r="E4016" s="178" t="s">
        <v>1676</v>
      </c>
      <c r="F4016" s="179" t="s">
        <v>1677</v>
      </c>
      <c r="G4016" s="180" t="s">
        <v>1678</v>
      </c>
      <c r="H4016" s="178" t="s">
        <v>1696</v>
      </c>
      <c r="I4016" s="179" t="s">
        <v>1733</v>
      </c>
      <c r="J4016" s="180" t="s">
        <v>1734</v>
      </c>
      <c r="K4016" s="178" t="s">
        <v>1704</v>
      </c>
      <c r="L4016" s="179"/>
      <c r="M4016" s="86" t="s">
        <v>1705</v>
      </c>
    </row>
    <row r="4017" spans="2:13">
      <c r="B4017" s="70" t="s">
        <v>1680</v>
      </c>
      <c r="C4017" s="95" t="s">
        <v>1288</v>
      </c>
      <c r="D4017" s="101">
        <v>33</v>
      </c>
      <c r="E4017" s="176" t="s">
        <v>1680</v>
      </c>
      <c r="F4017" s="95" t="s">
        <v>1724</v>
      </c>
      <c r="G4017" s="101">
        <v>0</v>
      </c>
      <c r="H4017" s="176" t="s">
        <v>1697</v>
      </c>
      <c r="I4017" s="95">
        <v>0</v>
      </c>
      <c r="J4017" s="101">
        <v>0</v>
      </c>
      <c r="K4017" s="176" t="s">
        <v>1706</v>
      </c>
      <c r="L4017" s="177"/>
      <c r="M4017" s="116">
        <v>0</v>
      </c>
    </row>
    <row r="4018" spans="2:13">
      <c r="B4018" s="70" t="s">
        <v>1681</v>
      </c>
      <c r="C4018" s="95" t="s">
        <v>1724</v>
      </c>
      <c r="D4018" s="101">
        <v>0</v>
      </c>
      <c r="E4018" s="176" t="s">
        <v>1681</v>
      </c>
      <c r="F4018" s="95" t="s">
        <v>1724</v>
      </c>
      <c r="G4018" s="101">
        <v>0</v>
      </c>
      <c r="H4018" s="176" t="s">
        <v>1698</v>
      </c>
      <c r="I4018" s="95">
        <v>0</v>
      </c>
      <c r="J4018" s="101">
        <v>0</v>
      </c>
      <c r="K4018" s="176" t="s">
        <v>1737</v>
      </c>
      <c r="L4018" s="177"/>
      <c r="M4018" s="116">
        <v>0</v>
      </c>
    </row>
    <row r="4019" spans="2:13">
      <c r="B4019" s="70" t="s">
        <v>1682</v>
      </c>
      <c r="C4019" s="95" t="s">
        <v>1724</v>
      </c>
      <c r="D4019" s="101">
        <v>0</v>
      </c>
      <c r="E4019" s="176" t="s">
        <v>1682</v>
      </c>
      <c r="F4019" s="95" t="s">
        <v>1724</v>
      </c>
      <c r="G4019" s="101">
        <v>0</v>
      </c>
      <c r="H4019" s="176" t="s">
        <v>1699</v>
      </c>
      <c r="I4019" s="95">
        <v>0</v>
      </c>
      <c r="J4019" s="101">
        <v>0</v>
      </c>
      <c r="K4019" s="76" t="s">
        <v>1708</v>
      </c>
      <c r="L4019" s="77"/>
      <c r="M4019" s="110">
        <v>0</v>
      </c>
    </row>
    <row r="4020" spans="2:13">
      <c r="B4020" s="70" t="s">
        <v>1683</v>
      </c>
      <c r="C4020" s="95" t="s">
        <v>1724</v>
      </c>
      <c r="D4020" s="101">
        <v>0</v>
      </c>
      <c r="E4020" s="176" t="s">
        <v>1683</v>
      </c>
      <c r="F4020" s="95" t="s">
        <v>1724</v>
      </c>
      <c r="G4020" s="101">
        <v>0</v>
      </c>
      <c r="H4020" s="176" t="s">
        <v>1700</v>
      </c>
      <c r="I4020" s="95">
        <v>0</v>
      </c>
      <c r="J4020" s="101">
        <v>0</v>
      </c>
      <c r="K4020" s="462" t="s">
        <v>1709</v>
      </c>
      <c r="L4020" s="463"/>
      <c r="M4020" s="469"/>
    </row>
    <row r="4021" spans="2:13">
      <c r="B4021" s="70" t="s">
        <v>1684</v>
      </c>
      <c r="C4021" s="95" t="s">
        <v>1724</v>
      </c>
      <c r="D4021" s="101">
        <v>0</v>
      </c>
      <c r="E4021" s="176" t="s">
        <v>1684</v>
      </c>
      <c r="F4021" s="95" t="s">
        <v>1724</v>
      </c>
      <c r="G4021" s="101">
        <v>0</v>
      </c>
      <c r="H4021" s="177" t="s">
        <v>1726</v>
      </c>
      <c r="I4021" s="95">
        <v>0</v>
      </c>
      <c r="J4021" s="101">
        <v>0</v>
      </c>
      <c r="K4021" s="470" t="s">
        <v>1710</v>
      </c>
      <c r="L4021" s="471"/>
      <c r="M4021" s="116">
        <v>0</v>
      </c>
    </row>
    <row r="4022" spans="2:13">
      <c r="B4022" s="70" t="s">
        <v>1685</v>
      </c>
      <c r="C4022" s="95" t="s">
        <v>1724</v>
      </c>
      <c r="D4022" s="101">
        <v>0</v>
      </c>
      <c r="E4022" s="176" t="s">
        <v>1685</v>
      </c>
      <c r="F4022" s="95" t="s">
        <v>1724</v>
      </c>
      <c r="G4022" s="101">
        <v>0</v>
      </c>
      <c r="H4022" s="176" t="s">
        <v>1701</v>
      </c>
      <c r="I4022" s="95">
        <v>0</v>
      </c>
      <c r="J4022" s="101">
        <v>0</v>
      </c>
      <c r="K4022" s="470" t="s">
        <v>1711</v>
      </c>
      <c r="L4022" s="471"/>
      <c r="M4022" s="116">
        <v>0</v>
      </c>
    </row>
    <row r="4023" spans="2:13">
      <c r="B4023" s="70" t="s">
        <v>1686</v>
      </c>
      <c r="C4023" s="95" t="s">
        <v>1724</v>
      </c>
      <c r="D4023" s="101">
        <v>0</v>
      </c>
      <c r="E4023" s="176" t="s">
        <v>1686</v>
      </c>
      <c r="F4023" s="95" t="s">
        <v>1724</v>
      </c>
      <c r="G4023" s="101">
        <v>0</v>
      </c>
      <c r="H4023" s="176" t="s">
        <v>1687</v>
      </c>
      <c r="I4023" s="95">
        <v>0</v>
      </c>
      <c r="J4023" s="101">
        <v>30</v>
      </c>
      <c r="K4023" s="470" t="s">
        <v>1712</v>
      </c>
      <c r="L4023" s="471"/>
      <c r="M4023" s="116">
        <v>0</v>
      </c>
    </row>
    <row r="4024" spans="2:13">
      <c r="B4024" s="70" t="s">
        <v>1687</v>
      </c>
      <c r="C4024" s="105" t="s">
        <v>1098</v>
      </c>
      <c r="D4024" s="101">
        <v>15</v>
      </c>
      <c r="E4024" s="176" t="s">
        <v>1687</v>
      </c>
      <c r="F4024" s="95" t="s">
        <v>1724</v>
      </c>
      <c r="G4024" s="101">
        <v>0</v>
      </c>
      <c r="H4024" s="176" t="s">
        <v>1702</v>
      </c>
      <c r="I4024" s="109">
        <v>0</v>
      </c>
      <c r="J4024" s="115">
        <v>0</v>
      </c>
      <c r="K4024" s="96"/>
      <c r="L4024" s="109"/>
      <c r="M4024" s="110"/>
    </row>
    <row r="4025" spans="2:13">
      <c r="B4025" s="70" t="s">
        <v>1688</v>
      </c>
      <c r="C4025" s="95" t="s">
        <v>1724</v>
      </c>
      <c r="D4025" s="101">
        <v>0</v>
      </c>
      <c r="E4025" s="176" t="s">
        <v>1688</v>
      </c>
      <c r="F4025" s="95" t="s">
        <v>1724</v>
      </c>
      <c r="G4025" s="101">
        <v>0</v>
      </c>
      <c r="H4025" s="472" t="s">
        <v>1714</v>
      </c>
      <c r="I4025" s="473"/>
      <c r="J4025" s="90" t="s">
        <v>1713</v>
      </c>
      <c r="K4025" s="106">
        <v>10</v>
      </c>
      <c r="L4025" s="91" t="s">
        <v>1707</v>
      </c>
      <c r="M4025" s="107">
        <v>0</v>
      </c>
    </row>
    <row r="4026" spans="2:13">
      <c r="B4026" s="70" t="s">
        <v>1689</v>
      </c>
      <c r="C4026" s="95" t="s">
        <v>1724</v>
      </c>
      <c r="D4026" s="101">
        <v>0</v>
      </c>
      <c r="E4026" s="176" t="s">
        <v>1689</v>
      </c>
      <c r="F4026" s="95" t="s">
        <v>1724</v>
      </c>
      <c r="G4026" s="101">
        <v>0</v>
      </c>
      <c r="H4026" s="177"/>
      <c r="I4026" s="177"/>
      <c r="J4026" s="177"/>
      <c r="K4026" s="177"/>
      <c r="L4026" s="177"/>
      <c r="M4026" s="74"/>
    </row>
    <row r="4027" spans="2:13">
      <c r="B4027" s="70" t="s">
        <v>1690</v>
      </c>
      <c r="C4027" s="95" t="s">
        <v>1724</v>
      </c>
      <c r="D4027" s="101">
        <v>0</v>
      </c>
      <c r="E4027" s="176" t="s">
        <v>1690</v>
      </c>
      <c r="F4027" s="95" t="s">
        <v>1724</v>
      </c>
      <c r="G4027" s="101">
        <v>0</v>
      </c>
      <c r="H4027" s="177"/>
      <c r="I4027" s="177"/>
      <c r="J4027" s="177"/>
      <c r="K4027" s="177"/>
      <c r="L4027" s="177"/>
      <c r="M4027" s="74"/>
    </row>
    <row r="4028" spans="2:13">
      <c r="B4028" s="70" t="s">
        <v>1691</v>
      </c>
      <c r="C4028" s="95" t="s">
        <v>1725</v>
      </c>
      <c r="D4028" s="101" t="s">
        <v>1725</v>
      </c>
      <c r="E4028" s="176" t="s">
        <v>1691</v>
      </c>
      <c r="F4028" s="95" t="s">
        <v>1725</v>
      </c>
      <c r="G4028" s="101" t="s">
        <v>1725</v>
      </c>
      <c r="H4028" s="177"/>
      <c r="I4028" s="177"/>
      <c r="J4028" s="177"/>
      <c r="K4028" s="177"/>
      <c r="L4028" s="177"/>
      <c r="M4028" s="74"/>
    </row>
    <row r="4029" spans="2:13">
      <c r="B4029" s="70" t="s">
        <v>1692</v>
      </c>
      <c r="C4029" s="95" t="s">
        <v>1724</v>
      </c>
      <c r="D4029" s="101">
        <v>0</v>
      </c>
      <c r="E4029" s="176" t="s">
        <v>1692</v>
      </c>
      <c r="F4029" s="95" t="s">
        <v>1724</v>
      </c>
      <c r="G4029" s="101">
        <v>0</v>
      </c>
      <c r="H4029" s="177"/>
      <c r="I4029" s="177"/>
      <c r="J4029" s="177"/>
      <c r="K4029" s="177"/>
      <c r="L4029" s="177"/>
      <c r="M4029" s="74"/>
    </row>
    <row r="4030" spans="2:13">
      <c r="B4030" s="70" t="s">
        <v>1693</v>
      </c>
      <c r="C4030" s="95" t="s">
        <v>1724</v>
      </c>
      <c r="D4030" s="101">
        <v>0</v>
      </c>
      <c r="E4030" s="176" t="s">
        <v>1693</v>
      </c>
      <c r="F4030" s="95" t="s">
        <v>1724</v>
      </c>
      <c r="G4030" s="101">
        <v>0</v>
      </c>
      <c r="H4030" s="95" t="s">
        <v>1718</v>
      </c>
      <c r="I4030" s="177"/>
      <c r="J4030" s="94" t="s">
        <v>1719</v>
      </c>
      <c r="K4030" s="177"/>
      <c r="L4030" s="94" t="s">
        <v>1720</v>
      </c>
      <c r="M4030" s="74"/>
    </row>
    <row r="4031" spans="2:13">
      <c r="B4031" s="70" t="s">
        <v>1694</v>
      </c>
      <c r="C4031" s="95" t="s">
        <v>1724</v>
      </c>
      <c r="D4031" s="101">
        <v>0</v>
      </c>
      <c r="E4031" s="176" t="s">
        <v>1694</v>
      </c>
      <c r="F4031" s="95" t="s">
        <v>1724</v>
      </c>
      <c r="G4031" s="101">
        <v>0</v>
      </c>
      <c r="H4031" s="177"/>
      <c r="I4031" s="177"/>
      <c r="J4031" s="177"/>
      <c r="K4031" s="177"/>
      <c r="L4031" s="177"/>
      <c r="M4031" s="74"/>
    </row>
    <row r="4032" spans="2:13">
      <c r="B4032" s="70" t="s">
        <v>1679</v>
      </c>
      <c r="C4032" s="95" t="s">
        <v>1724</v>
      </c>
      <c r="D4032" s="101">
        <v>0</v>
      </c>
      <c r="E4032" s="176" t="s">
        <v>1679</v>
      </c>
      <c r="F4032" s="95" t="s">
        <v>1724</v>
      </c>
      <c r="G4032" s="101">
        <v>0</v>
      </c>
      <c r="H4032" s="177"/>
      <c r="I4032" s="177"/>
      <c r="J4032" s="177"/>
      <c r="K4032" s="177"/>
      <c r="L4032" s="177"/>
      <c r="M4032" s="74"/>
    </row>
    <row r="4033" spans="2:13">
      <c r="B4033" s="70" t="s">
        <v>1695</v>
      </c>
      <c r="C4033" s="95" t="s">
        <v>1724</v>
      </c>
      <c r="D4033" s="101">
        <v>0</v>
      </c>
      <c r="E4033" s="176" t="s">
        <v>1695</v>
      </c>
      <c r="F4033" s="95" t="s">
        <v>1724</v>
      </c>
      <c r="G4033" s="101">
        <v>0</v>
      </c>
      <c r="H4033" s="177"/>
      <c r="I4033" s="177"/>
      <c r="J4033" s="177"/>
      <c r="K4033" s="177"/>
      <c r="L4033" s="177"/>
      <c r="M4033" s="74"/>
    </row>
    <row r="4034" spans="2:13" ht="15.75" thickBot="1">
      <c r="B4034" s="111" t="s">
        <v>1731</v>
      </c>
      <c r="C4034" s="102"/>
      <c r="D4034" s="117">
        <v>24</v>
      </c>
      <c r="E4034" s="112" t="s">
        <v>1732</v>
      </c>
      <c r="F4034" s="102"/>
      <c r="G4034" s="117">
        <v>0</v>
      </c>
      <c r="H4034" s="92"/>
      <c r="I4034" s="92"/>
      <c r="J4034" s="92"/>
      <c r="K4034" s="92"/>
      <c r="L4034" s="92"/>
      <c r="M4034" s="93"/>
    </row>
    <row r="4035" spans="2:13" ht="15.75" thickTop="1"/>
    <row r="4037" spans="2:13" ht="15.75" thickBot="1"/>
    <row r="4038" spans="2:13" ht="16.5" thickTop="1" thickBot="1">
      <c r="B4038" s="457" t="s">
        <v>1942</v>
      </c>
      <c r="C4038" s="458"/>
      <c r="D4038" s="459" t="s">
        <v>1660</v>
      </c>
      <c r="E4038" s="460"/>
      <c r="F4038" s="460"/>
      <c r="G4038" s="460"/>
      <c r="H4038" s="460"/>
      <c r="I4038" s="461"/>
      <c r="J4038" s="167"/>
      <c r="K4038" s="68"/>
      <c r="L4038" s="68"/>
      <c r="M4038" s="69"/>
    </row>
    <row r="4039" spans="2:13" ht="15.75" thickTop="1">
      <c r="B4039" s="75" t="s">
        <v>1669</v>
      </c>
      <c r="C4039" s="452">
        <v>17</v>
      </c>
      <c r="D4039" s="451" t="s">
        <v>1654</v>
      </c>
      <c r="E4039" s="452" t="s">
        <v>1655</v>
      </c>
      <c r="F4039" s="452" t="s">
        <v>1656</v>
      </c>
      <c r="G4039" s="452" t="s">
        <v>1658</v>
      </c>
      <c r="H4039" s="452" t="s">
        <v>1657</v>
      </c>
      <c r="I4039" s="453" t="s">
        <v>1659</v>
      </c>
      <c r="J4039" s="168"/>
      <c r="K4039" s="450"/>
      <c r="L4039" s="450"/>
      <c r="M4039" s="74"/>
    </row>
    <row r="4040" spans="2:13">
      <c r="B4040" s="75" t="s">
        <v>1762</v>
      </c>
      <c r="C4040" s="95" t="s">
        <v>588</v>
      </c>
      <c r="D4040" s="96">
        <v>86</v>
      </c>
      <c r="E4040" s="97">
        <v>76</v>
      </c>
      <c r="F4040" s="97">
        <v>86</v>
      </c>
      <c r="G4040" s="97">
        <v>116</v>
      </c>
      <c r="H4040" s="97">
        <v>56</v>
      </c>
      <c r="I4040" s="98">
        <v>95</v>
      </c>
      <c r="J4040" s="168"/>
      <c r="K4040" s="450"/>
      <c r="L4040" s="450"/>
      <c r="M4040" s="74"/>
    </row>
    <row r="4041" spans="2:13">
      <c r="B4041" s="75" t="s">
        <v>1667</v>
      </c>
      <c r="C4041" s="95" t="s">
        <v>0</v>
      </c>
      <c r="D4041" s="462" t="s">
        <v>1671</v>
      </c>
      <c r="E4041" s="463"/>
      <c r="F4041" s="463"/>
      <c r="G4041" s="463"/>
      <c r="H4041" s="463"/>
      <c r="I4041" s="464"/>
      <c r="J4041" s="168"/>
      <c r="K4041" s="450"/>
      <c r="L4041" s="450"/>
      <c r="M4041" s="74"/>
    </row>
    <row r="4042" spans="2:13">
      <c r="B4042" s="75" t="s">
        <v>1668</v>
      </c>
      <c r="C4042" s="95" t="s">
        <v>6</v>
      </c>
      <c r="D4042" s="465" t="s">
        <v>1663</v>
      </c>
      <c r="E4042" s="466"/>
      <c r="F4042" s="466"/>
      <c r="G4042" s="466" t="s">
        <v>1664</v>
      </c>
      <c r="H4042" s="466"/>
      <c r="I4042" s="467"/>
      <c r="J4042" s="168"/>
      <c r="K4042" s="450"/>
      <c r="L4042" s="450"/>
      <c r="M4042" s="74"/>
    </row>
    <row r="4043" spans="2:13">
      <c r="B4043" s="75" t="s">
        <v>1672</v>
      </c>
      <c r="C4043" s="105" t="s">
        <v>1592</v>
      </c>
      <c r="D4043" s="72" t="s">
        <v>1665</v>
      </c>
      <c r="E4043" s="450" t="s">
        <v>1335</v>
      </c>
      <c r="F4043" s="450"/>
      <c r="G4043" s="73" t="s">
        <v>1665</v>
      </c>
      <c r="H4043" s="450" t="s">
        <v>629</v>
      </c>
      <c r="I4043" s="79"/>
      <c r="J4043" s="284"/>
      <c r="K4043" s="450"/>
      <c r="L4043" s="450"/>
      <c r="M4043" s="74"/>
    </row>
    <row r="4044" spans="2:13">
      <c r="B4044" s="75" t="s">
        <v>1661</v>
      </c>
      <c r="C4044" s="95">
        <v>792.39</v>
      </c>
      <c r="D4044" s="80" t="s">
        <v>1666</v>
      </c>
      <c r="E4044" s="99">
        <v>70</v>
      </c>
      <c r="F4044" s="77"/>
      <c r="G4044" s="81" t="s">
        <v>1666</v>
      </c>
      <c r="H4044" s="99">
        <v>60</v>
      </c>
      <c r="I4044" s="78"/>
      <c r="J4044" s="161"/>
      <c r="K4044" s="450"/>
      <c r="L4044" s="450"/>
      <c r="M4044" s="74"/>
    </row>
    <row r="4045" spans="2:13">
      <c r="B4045" s="75" t="s">
        <v>1662</v>
      </c>
      <c r="C4045" s="95">
        <v>215.56</v>
      </c>
      <c r="D4045" s="462" t="s">
        <v>1670</v>
      </c>
      <c r="E4045" s="463"/>
      <c r="F4045" s="463"/>
      <c r="G4045" s="463"/>
      <c r="H4045" s="463"/>
      <c r="I4045" s="464"/>
      <c r="J4045" s="161"/>
      <c r="K4045" s="450"/>
      <c r="L4045" s="450"/>
      <c r="M4045" s="74"/>
    </row>
    <row r="4046" spans="2:13">
      <c r="B4046" s="75" t="s">
        <v>1730</v>
      </c>
      <c r="C4046" s="95">
        <v>655.21</v>
      </c>
      <c r="D4046" s="465" t="s">
        <v>1663</v>
      </c>
      <c r="E4046" s="466"/>
      <c r="F4046" s="466"/>
      <c r="G4046" s="466" t="s">
        <v>1664</v>
      </c>
      <c r="H4046" s="466"/>
      <c r="I4046" s="467"/>
      <c r="J4046" s="161"/>
      <c r="K4046" s="450"/>
      <c r="L4046" s="450"/>
      <c r="M4046" s="74"/>
    </row>
    <row r="4047" spans="2:13">
      <c r="B4047" s="75" t="s">
        <v>1715</v>
      </c>
      <c r="C4047" s="95">
        <v>1.32</v>
      </c>
      <c r="D4047" s="72" t="s">
        <v>1665</v>
      </c>
      <c r="E4047" s="450" t="s">
        <v>708</v>
      </c>
      <c r="F4047" s="450"/>
      <c r="G4047" s="73" t="s">
        <v>1665</v>
      </c>
      <c r="H4047" s="450" t="s">
        <v>636</v>
      </c>
      <c r="I4047" s="79"/>
      <c r="J4047" s="161"/>
      <c r="K4047" s="450"/>
      <c r="L4047" s="450"/>
      <c r="M4047" s="74"/>
    </row>
    <row r="4048" spans="2:13">
      <c r="B4048" s="75" t="s">
        <v>1716</v>
      </c>
      <c r="C4048" s="95">
        <v>1.46</v>
      </c>
      <c r="D4048" s="72" t="s">
        <v>1666</v>
      </c>
      <c r="E4048" s="99">
        <v>90</v>
      </c>
      <c r="F4048" s="77"/>
      <c r="G4048" s="81" t="s">
        <v>1666</v>
      </c>
      <c r="H4048" s="100">
        <v>71</v>
      </c>
      <c r="I4048" s="79"/>
      <c r="J4048" s="161"/>
      <c r="K4048" s="450"/>
      <c r="L4048" s="450"/>
      <c r="M4048" s="74"/>
    </row>
    <row r="4049" spans="2:13">
      <c r="B4049" s="468" t="s">
        <v>1673</v>
      </c>
      <c r="C4049" s="463"/>
      <c r="D4049" s="464"/>
      <c r="E4049" s="462" t="s">
        <v>1674</v>
      </c>
      <c r="F4049" s="463"/>
      <c r="G4049" s="464"/>
      <c r="H4049" s="462" t="s">
        <v>1675</v>
      </c>
      <c r="I4049" s="463"/>
      <c r="J4049" s="464"/>
      <c r="K4049" s="462" t="s">
        <v>1703</v>
      </c>
      <c r="L4049" s="463"/>
      <c r="M4049" s="469"/>
    </row>
    <row r="4050" spans="2:13">
      <c r="B4050" s="82" t="s">
        <v>1676</v>
      </c>
      <c r="C4050" s="452" t="s">
        <v>1677</v>
      </c>
      <c r="D4050" s="453" t="s">
        <v>1678</v>
      </c>
      <c r="E4050" s="451" t="s">
        <v>1676</v>
      </c>
      <c r="F4050" s="452" t="s">
        <v>1677</v>
      </c>
      <c r="G4050" s="453" t="s">
        <v>1678</v>
      </c>
      <c r="H4050" s="451" t="s">
        <v>1696</v>
      </c>
      <c r="I4050" s="452" t="s">
        <v>1733</v>
      </c>
      <c r="J4050" s="453" t="s">
        <v>1734</v>
      </c>
      <c r="K4050" s="451" t="s">
        <v>1704</v>
      </c>
      <c r="L4050" s="452"/>
      <c r="M4050" s="86" t="s">
        <v>1705</v>
      </c>
    </row>
    <row r="4051" spans="2:13">
      <c r="B4051" s="70" t="s">
        <v>1680</v>
      </c>
      <c r="C4051" s="95" t="s">
        <v>1146</v>
      </c>
      <c r="D4051" s="101">
        <v>102</v>
      </c>
      <c r="E4051" s="449" t="s">
        <v>1680</v>
      </c>
      <c r="F4051" s="103" t="s">
        <v>946</v>
      </c>
      <c r="G4051" s="101">
        <v>68</v>
      </c>
      <c r="H4051" s="449" t="s">
        <v>1697</v>
      </c>
      <c r="I4051" s="95">
        <v>0</v>
      </c>
      <c r="J4051" s="101">
        <v>0</v>
      </c>
      <c r="K4051" s="449" t="s">
        <v>1706</v>
      </c>
      <c r="L4051" s="450"/>
      <c r="M4051" s="116">
        <v>65</v>
      </c>
    </row>
    <row r="4052" spans="2:13">
      <c r="B4052" s="70" t="s">
        <v>1681</v>
      </c>
      <c r="C4052" s="95" t="s">
        <v>1724</v>
      </c>
      <c r="D4052" s="101">
        <v>0</v>
      </c>
      <c r="E4052" s="449" t="s">
        <v>1681</v>
      </c>
      <c r="F4052" s="95" t="s">
        <v>1724</v>
      </c>
      <c r="G4052" s="101">
        <v>0</v>
      </c>
      <c r="H4052" s="449" t="s">
        <v>1698</v>
      </c>
      <c r="I4052" s="95">
        <v>90</v>
      </c>
      <c r="J4052" s="101">
        <v>0</v>
      </c>
      <c r="K4052" s="449" t="s">
        <v>1737</v>
      </c>
      <c r="L4052" s="450"/>
      <c r="M4052" s="116">
        <v>50</v>
      </c>
    </row>
    <row r="4053" spans="2:13">
      <c r="B4053" s="70" t="s">
        <v>1682</v>
      </c>
      <c r="C4053" s="95" t="s">
        <v>1724</v>
      </c>
      <c r="D4053" s="101">
        <v>0</v>
      </c>
      <c r="E4053" s="449" t="s">
        <v>1682</v>
      </c>
      <c r="F4053" s="95" t="s">
        <v>1724</v>
      </c>
      <c r="G4053" s="101">
        <v>0</v>
      </c>
      <c r="H4053" s="449" t="s">
        <v>1699</v>
      </c>
      <c r="I4053" s="95">
        <v>0</v>
      </c>
      <c r="J4053" s="101">
        <v>30</v>
      </c>
      <c r="K4053" s="76" t="s">
        <v>1708</v>
      </c>
      <c r="L4053" s="77"/>
      <c r="M4053" s="110">
        <v>0</v>
      </c>
    </row>
    <row r="4054" spans="2:13">
      <c r="B4054" s="70" t="s">
        <v>1683</v>
      </c>
      <c r="C4054" s="95" t="s">
        <v>1724</v>
      </c>
      <c r="D4054" s="101">
        <v>0</v>
      </c>
      <c r="E4054" s="449" t="s">
        <v>1683</v>
      </c>
      <c r="F4054" s="95" t="s">
        <v>1724</v>
      </c>
      <c r="G4054" s="101">
        <v>0</v>
      </c>
      <c r="H4054" s="449" t="s">
        <v>1700</v>
      </c>
      <c r="I4054" s="95">
        <v>0</v>
      </c>
      <c r="J4054" s="101">
        <v>0</v>
      </c>
      <c r="K4054" s="462" t="s">
        <v>1709</v>
      </c>
      <c r="L4054" s="463"/>
      <c r="M4054" s="469"/>
    </row>
    <row r="4055" spans="2:13">
      <c r="B4055" s="70" t="s">
        <v>1684</v>
      </c>
      <c r="C4055" s="95" t="s">
        <v>1724</v>
      </c>
      <c r="D4055" s="101">
        <v>0</v>
      </c>
      <c r="E4055" s="449" t="s">
        <v>1684</v>
      </c>
      <c r="F4055" s="95" t="s">
        <v>887</v>
      </c>
      <c r="G4055" s="101">
        <v>60</v>
      </c>
      <c r="H4055" s="450" t="s">
        <v>1726</v>
      </c>
      <c r="I4055" s="95">
        <v>50</v>
      </c>
      <c r="J4055" s="101">
        <v>0</v>
      </c>
      <c r="K4055" s="470" t="s">
        <v>1710</v>
      </c>
      <c r="L4055" s="471"/>
      <c r="M4055" s="116">
        <v>0</v>
      </c>
    </row>
    <row r="4056" spans="2:13">
      <c r="B4056" s="70" t="s">
        <v>1685</v>
      </c>
      <c r="C4056" s="95" t="s">
        <v>1724</v>
      </c>
      <c r="D4056" s="101">
        <v>0</v>
      </c>
      <c r="E4056" s="449" t="s">
        <v>1685</v>
      </c>
      <c r="F4056" s="95" t="s">
        <v>1724</v>
      </c>
      <c r="G4056" s="101">
        <v>0</v>
      </c>
      <c r="H4056" s="449" t="s">
        <v>1701</v>
      </c>
      <c r="I4056" s="95">
        <v>0</v>
      </c>
      <c r="J4056" s="101">
        <v>0</v>
      </c>
      <c r="K4056" s="470" t="s">
        <v>1711</v>
      </c>
      <c r="L4056" s="471"/>
      <c r="M4056" s="116">
        <v>0</v>
      </c>
    </row>
    <row r="4057" spans="2:13">
      <c r="B4057" s="70" t="s">
        <v>1686</v>
      </c>
      <c r="C4057" s="95" t="s">
        <v>1149</v>
      </c>
      <c r="D4057" s="101">
        <v>55</v>
      </c>
      <c r="E4057" s="449" t="s">
        <v>1686</v>
      </c>
      <c r="F4057" s="95" t="s">
        <v>1724</v>
      </c>
      <c r="G4057" s="101">
        <v>0</v>
      </c>
      <c r="H4057" s="449" t="s">
        <v>1687</v>
      </c>
      <c r="I4057" s="95">
        <v>85</v>
      </c>
      <c r="J4057" s="101">
        <v>0</v>
      </c>
      <c r="K4057" s="470" t="s">
        <v>1712</v>
      </c>
      <c r="L4057" s="471"/>
      <c r="M4057" s="116">
        <v>0</v>
      </c>
    </row>
    <row r="4058" spans="2:13">
      <c r="B4058" s="70" t="s">
        <v>1687</v>
      </c>
      <c r="C4058" s="95" t="s">
        <v>1724</v>
      </c>
      <c r="D4058" s="101">
        <v>0</v>
      </c>
      <c r="E4058" s="449" t="s">
        <v>1687</v>
      </c>
      <c r="F4058" s="95" t="s">
        <v>1724</v>
      </c>
      <c r="G4058" s="101">
        <v>0</v>
      </c>
      <c r="H4058" s="449" t="s">
        <v>1702</v>
      </c>
      <c r="I4058" s="109">
        <v>70</v>
      </c>
      <c r="J4058" s="115">
        <v>0</v>
      </c>
      <c r="K4058" s="96"/>
      <c r="L4058" s="109"/>
      <c r="M4058" s="110"/>
    </row>
    <row r="4059" spans="2:13">
      <c r="B4059" s="70" t="s">
        <v>1688</v>
      </c>
      <c r="C4059" s="95" t="s">
        <v>1724</v>
      </c>
      <c r="D4059" s="101">
        <v>0</v>
      </c>
      <c r="E4059" s="449" t="s">
        <v>1688</v>
      </c>
      <c r="F4059" s="95" t="s">
        <v>1724</v>
      </c>
      <c r="G4059" s="101">
        <v>0</v>
      </c>
      <c r="H4059" s="472" t="s">
        <v>1714</v>
      </c>
      <c r="I4059" s="473"/>
      <c r="J4059" s="90" t="s">
        <v>1713</v>
      </c>
      <c r="K4059" s="106">
        <v>100</v>
      </c>
      <c r="L4059" s="91" t="s">
        <v>1707</v>
      </c>
      <c r="M4059" s="107">
        <v>100</v>
      </c>
    </row>
    <row r="4060" spans="2:13">
      <c r="B4060" s="70" t="s">
        <v>1689</v>
      </c>
      <c r="C4060" s="95" t="s">
        <v>1725</v>
      </c>
      <c r="D4060" s="101" t="s">
        <v>1725</v>
      </c>
      <c r="E4060" s="449" t="s">
        <v>1689</v>
      </c>
      <c r="F4060" s="95" t="s">
        <v>1725</v>
      </c>
      <c r="G4060" s="101" t="s">
        <v>1725</v>
      </c>
      <c r="H4060" s="450"/>
      <c r="I4060" s="450"/>
      <c r="J4060" s="450"/>
      <c r="K4060" s="450"/>
      <c r="L4060" s="450"/>
      <c r="M4060" s="74"/>
    </row>
    <row r="4061" spans="2:13">
      <c r="B4061" s="70" t="s">
        <v>1690</v>
      </c>
      <c r="C4061" s="95" t="s">
        <v>1724</v>
      </c>
      <c r="D4061" s="101">
        <v>0</v>
      </c>
      <c r="E4061" s="449" t="s">
        <v>1690</v>
      </c>
      <c r="F4061" s="95" t="s">
        <v>13</v>
      </c>
      <c r="G4061" s="101">
        <v>90</v>
      </c>
      <c r="H4061" s="450"/>
      <c r="I4061" s="450"/>
      <c r="J4061" s="450"/>
      <c r="K4061" s="450"/>
      <c r="L4061" s="450"/>
      <c r="M4061" s="74"/>
    </row>
    <row r="4062" spans="2:13">
      <c r="B4062" s="70" t="s">
        <v>1691</v>
      </c>
      <c r="C4062" s="95" t="s">
        <v>1725</v>
      </c>
      <c r="D4062" s="101" t="s">
        <v>1725</v>
      </c>
      <c r="E4062" s="449" t="s">
        <v>1691</v>
      </c>
      <c r="F4062" s="95" t="s">
        <v>1725</v>
      </c>
      <c r="G4062" s="101" t="s">
        <v>1725</v>
      </c>
      <c r="H4062" s="450"/>
      <c r="I4062" s="450"/>
      <c r="J4062" s="450"/>
      <c r="K4062" s="450"/>
      <c r="L4062" s="450"/>
      <c r="M4062" s="74"/>
    </row>
    <row r="4063" spans="2:13">
      <c r="B4063" s="70" t="s">
        <v>1692</v>
      </c>
      <c r="C4063" s="95" t="s">
        <v>1724</v>
      </c>
      <c r="D4063" s="101">
        <v>0</v>
      </c>
      <c r="E4063" s="449" t="s">
        <v>1692</v>
      </c>
      <c r="F4063" s="118" t="s">
        <v>1857</v>
      </c>
      <c r="G4063" s="101">
        <v>60</v>
      </c>
      <c r="H4063" s="450"/>
      <c r="I4063" s="450"/>
      <c r="J4063" s="450"/>
      <c r="K4063" s="450"/>
      <c r="L4063" s="450"/>
      <c r="M4063" s="74"/>
    </row>
    <row r="4064" spans="2:13">
      <c r="B4064" s="70" t="s">
        <v>1693</v>
      </c>
      <c r="C4064" s="95" t="s">
        <v>1724</v>
      </c>
      <c r="D4064" s="101">
        <v>0</v>
      </c>
      <c r="E4064" s="449" t="s">
        <v>1693</v>
      </c>
      <c r="F4064" s="105" t="s">
        <v>1187</v>
      </c>
      <c r="G4064" s="101">
        <v>80</v>
      </c>
      <c r="H4064" s="95" t="s">
        <v>1718</v>
      </c>
      <c r="I4064" s="450"/>
      <c r="J4064" s="94" t="s">
        <v>1719</v>
      </c>
      <c r="K4064" s="450"/>
      <c r="L4064" s="94" t="s">
        <v>1720</v>
      </c>
      <c r="M4064" s="74"/>
    </row>
    <row r="4065" spans="2:13">
      <c r="B4065" s="70" t="s">
        <v>1694</v>
      </c>
      <c r="C4065" s="95" t="s">
        <v>1724</v>
      </c>
      <c r="D4065" s="101">
        <v>0</v>
      </c>
      <c r="E4065" s="449" t="s">
        <v>1694</v>
      </c>
      <c r="F4065" s="95" t="s">
        <v>1724</v>
      </c>
      <c r="G4065" s="101">
        <v>0</v>
      </c>
      <c r="H4065" s="450"/>
      <c r="I4065" s="450"/>
      <c r="J4065" s="450"/>
      <c r="K4065" s="450"/>
      <c r="L4065" s="450"/>
      <c r="M4065" s="74"/>
    </row>
    <row r="4066" spans="2:13">
      <c r="B4066" s="70" t="s">
        <v>1679</v>
      </c>
      <c r="C4066" s="103" t="s">
        <v>1068</v>
      </c>
      <c r="D4066" s="101">
        <v>70</v>
      </c>
      <c r="E4066" s="449" t="s">
        <v>1679</v>
      </c>
      <c r="F4066" s="95" t="s">
        <v>1724</v>
      </c>
      <c r="G4066" s="101">
        <v>0</v>
      </c>
      <c r="H4066" s="450"/>
      <c r="I4066" s="450"/>
      <c r="J4066" s="450"/>
      <c r="K4066" s="450"/>
      <c r="L4066" s="450"/>
      <c r="M4066" s="74"/>
    </row>
    <row r="4067" spans="2:13">
      <c r="B4067" s="70" t="s">
        <v>1695</v>
      </c>
      <c r="C4067" s="103" t="s">
        <v>1249</v>
      </c>
      <c r="D4067" s="101">
        <v>63</v>
      </c>
      <c r="E4067" s="449" t="s">
        <v>1695</v>
      </c>
      <c r="F4067" s="95" t="s">
        <v>1724</v>
      </c>
      <c r="G4067" s="101">
        <v>0</v>
      </c>
      <c r="H4067" s="450"/>
      <c r="I4067" s="450"/>
      <c r="J4067" s="450"/>
      <c r="K4067" s="450"/>
      <c r="L4067" s="450"/>
      <c r="M4067" s="74"/>
    </row>
    <row r="4068" spans="2:13" ht="15.75" thickBot="1">
      <c r="B4068" s="111" t="s">
        <v>1731</v>
      </c>
      <c r="C4068" s="102"/>
      <c r="D4068" s="117">
        <v>73</v>
      </c>
      <c r="E4068" s="112" t="s">
        <v>1732</v>
      </c>
      <c r="F4068" s="102"/>
      <c r="G4068" s="117">
        <v>72</v>
      </c>
      <c r="H4068" s="92"/>
      <c r="I4068" s="92"/>
      <c r="J4068" s="92"/>
      <c r="K4068" s="92"/>
      <c r="L4068" s="92"/>
      <c r="M4068" s="93"/>
    </row>
    <row r="4069" spans="2:13" ht="15.75" thickTop="1"/>
    <row r="4071" spans="2:13" ht="15.75" thickBot="1"/>
    <row r="4072" spans="2:13" ht="16.5" thickTop="1" thickBot="1">
      <c r="B4072" s="457" t="s">
        <v>1864</v>
      </c>
      <c r="C4072" s="458"/>
      <c r="D4072" s="459" t="s">
        <v>1660</v>
      </c>
      <c r="E4072" s="460"/>
      <c r="F4072" s="460"/>
      <c r="G4072" s="460"/>
      <c r="H4072" s="460"/>
      <c r="I4072" s="461"/>
      <c r="J4072" s="216"/>
      <c r="K4072" s="68"/>
      <c r="L4072" s="68"/>
      <c r="M4072" s="69"/>
    </row>
    <row r="4073" spans="2:13" ht="15.75" thickTop="1">
      <c r="B4073" s="75" t="s">
        <v>1669</v>
      </c>
      <c r="C4073" s="300">
        <v>19</v>
      </c>
      <c r="D4073" s="299" t="s">
        <v>1654</v>
      </c>
      <c r="E4073" s="300" t="s">
        <v>1655</v>
      </c>
      <c r="F4073" s="300" t="s">
        <v>1656</v>
      </c>
      <c r="G4073" s="300" t="s">
        <v>1658</v>
      </c>
      <c r="H4073" s="300" t="s">
        <v>1657</v>
      </c>
      <c r="I4073" s="301" t="s">
        <v>1659</v>
      </c>
      <c r="J4073" s="217"/>
      <c r="K4073" s="298"/>
      <c r="L4073" s="298"/>
      <c r="M4073" s="74"/>
    </row>
    <row r="4074" spans="2:13">
      <c r="B4074" s="75" t="s">
        <v>1762</v>
      </c>
      <c r="C4074" s="95" t="s">
        <v>1747</v>
      </c>
      <c r="D4074" s="96">
        <v>90</v>
      </c>
      <c r="E4074" s="97">
        <v>90</v>
      </c>
      <c r="F4074" s="97">
        <v>85</v>
      </c>
      <c r="G4074" s="97">
        <v>125</v>
      </c>
      <c r="H4074" s="97">
        <v>90</v>
      </c>
      <c r="I4074" s="98">
        <v>100</v>
      </c>
      <c r="J4074" s="217"/>
      <c r="K4074" s="298"/>
      <c r="L4074" s="298"/>
      <c r="M4074" s="74"/>
    </row>
    <row r="4075" spans="2:13">
      <c r="B4075" s="75" t="s">
        <v>1667</v>
      </c>
      <c r="C4075" s="95" t="s">
        <v>3</v>
      </c>
      <c r="D4075" s="462" t="s">
        <v>1671</v>
      </c>
      <c r="E4075" s="463"/>
      <c r="F4075" s="463"/>
      <c r="G4075" s="463"/>
      <c r="H4075" s="463"/>
      <c r="I4075" s="464"/>
      <c r="J4075" s="217"/>
      <c r="K4075" s="298"/>
      <c r="L4075" s="298"/>
      <c r="M4075" s="74"/>
    </row>
    <row r="4076" spans="2:13">
      <c r="B4076" s="75" t="s">
        <v>1668</v>
      </c>
      <c r="C4076" s="95" t="s">
        <v>6</v>
      </c>
      <c r="D4076" s="465" t="s">
        <v>1663</v>
      </c>
      <c r="E4076" s="466"/>
      <c r="F4076" s="466"/>
      <c r="G4076" s="466" t="s">
        <v>1664</v>
      </c>
      <c r="H4076" s="466"/>
      <c r="I4076" s="467"/>
      <c r="J4076" s="217"/>
      <c r="K4076" s="298"/>
      <c r="L4076" s="298"/>
      <c r="M4076" s="74"/>
    </row>
    <row r="4077" spans="2:13">
      <c r="B4077" s="75" t="s">
        <v>1672</v>
      </c>
      <c r="C4077" s="95" t="s">
        <v>1543</v>
      </c>
      <c r="D4077" s="72" t="s">
        <v>1665</v>
      </c>
      <c r="E4077" s="298" t="s">
        <v>1724</v>
      </c>
      <c r="F4077" s="298"/>
      <c r="G4077" s="73" t="s">
        <v>1665</v>
      </c>
      <c r="H4077" s="298" t="s">
        <v>810</v>
      </c>
      <c r="I4077" s="79"/>
      <c r="J4077" s="312"/>
      <c r="K4077" s="298"/>
      <c r="L4077" s="298"/>
      <c r="M4077" s="74"/>
    </row>
    <row r="4078" spans="2:13">
      <c r="B4078" s="75" t="s">
        <v>1661</v>
      </c>
      <c r="C4078" s="95">
        <v>795.39</v>
      </c>
      <c r="D4078" s="80" t="s">
        <v>1666</v>
      </c>
      <c r="E4078" s="99">
        <v>0</v>
      </c>
      <c r="F4078" s="77"/>
      <c r="G4078" s="81" t="s">
        <v>1666</v>
      </c>
      <c r="H4078" s="99">
        <v>80</v>
      </c>
      <c r="I4078" s="78"/>
      <c r="J4078" s="161"/>
      <c r="K4078" s="298"/>
      <c r="L4078" s="298"/>
      <c r="M4078" s="74"/>
    </row>
    <row r="4079" spans="2:13">
      <c r="B4079" s="75" t="s">
        <v>1662</v>
      </c>
      <c r="C4079" s="149">
        <v>598.29999999999995</v>
      </c>
      <c r="D4079" s="462" t="s">
        <v>1670</v>
      </c>
      <c r="E4079" s="463"/>
      <c r="F4079" s="463"/>
      <c r="G4079" s="463"/>
      <c r="H4079" s="463"/>
      <c r="I4079" s="464"/>
      <c r="J4079" s="161"/>
      <c r="K4079" s="298"/>
      <c r="L4079" s="298"/>
      <c r="M4079" s="74"/>
    </row>
    <row r="4080" spans="2:13">
      <c r="B4080" s="75" t="s">
        <v>1730</v>
      </c>
      <c r="C4080" s="95">
        <v>526.61</v>
      </c>
      <c r="D4080" s="465" t="s">
        <v>1663</v>
      </c>
      <c r="E4080" s="466"/>
      <c r="F4080" s="466"/>
      <c r="G4080" s="466" t="s">
        <v>1664</v>
      </c>
      <c r="H4080" s="466"/>
      <c r="I4080" s="467"/>
      <c r="J4080" s="161"/>
      <c r="K4080" s="298"/>
      <c r="L4080" s="298"/>
      <c r="M4080" s="74"/>
    </row>
    <row r="4081" spans="2:13">
      <c r="B4081" s="75" t="s">
        <v>1715</v>
      </c>
      <c r="C4081" s="95">
        <v>1.38</v>
      </c>
      <c r="D4081" s="72" t="s">
        <v>1665</v>
      </c>
      <c r="E4081" s="298" t="s">
        <v>1309</v>
      </c>
      <c r="F4081" s="298"/>
      <c r="G4081" s="73" t="s">
        <v>1665</v>
      </c>
      <c r="H4081" s="298" t="s">
        <v>635</v>
      </c>
      <c r="I4081" s="79"/>
      <c r="J4081" s="161"/>
      <c r="K4081" s="298"/>
      <c r="L4081" s="298"/>
      <c r="M4081" s="74"/>
    </row>
    <row r="4082" spans="2:13">
      <c r="B4082" s="75" t="s">
        <v>1716</v>
      </c>
      <c r="C4082" s="95">
        <v>1.54</v>
      </c>
      <c r="D4082" s="72" t="s">
        <v>1666</v>
      </c>
      <c r="E4082" s="99">
        <v>95</v>
      </c>
      <c r="F4082" s="77"/>
      <c r="G4082" s="81" t="s">
        <v>1666</v>
      </c>
      <c r="H4082" s="100">
        <v>52</v>
      </c>
      <c r="I4082" s="79"/>
      <c r="J4082" s="161"/>
      <c r="K4082" s="298"/>
      <c r="L4082" s="298"/>
      <c r="M4082" s="74"/>
    </row>
    <row r="4083" spans="2:13">
      <c r="B4083" s="468" t="s">
        <v>1673</v>
      </c>
      <c r="C4083" s="463"/>
      <c r="D4083" s="464"/>
      <c r="E4083" s="462" t="s">
        <v>1674</v>
      </c>
      <c r="F4083" s="463"/>
      <c r="G4083" s="464"/>
      <c r="H4083" s="462" t="s">
        <v>1675</v>
      </c>
      <c r="I4083" s="463"/>
      <c r="J4083" s="464"/>
      <c r="K4083" s="462" t="s">
        <v>1703</v>
      </c>
      <c r="L4083" s="463"/>
      <c r="M4083" s="469"/>
    </row>
    <row r="4084" spans="2:13">
      <c r="B4084" s="82" t="s">
        <v>1676</v>
      </c>
      <c r="C4084" s="300" t="s">
        <v>1677</v>
      </c>
      <c r="D4084" s="301" t="s">
        <v>1678</v>
      </c>
      <c r="E4084" s="299" t="s">
        <v>1676</v>
      </c>
      <c r="F4084" s="300" t="s">
        <v>1677</v>
      </c>
      <c r="G4084" s="301" t="s">
        <v>1678</v>
      </c>
      <c r="H4084" s="299" t="s">
        <v>1696</v>
      </c>
      <c r="I4084" s="300" t="s">
        <v>1733</v>
      </c>
      <c r="J4084" s="301" t="s">
        <v>1734</v>
      </c>
      <c r="K4084" s="299" t="s">
        <v>1704</v>
      </c>
      <c r="L4084" s="300"/>
      <c r="M4084" s="86" t="s">
        <v>1705</v>
      </c>
    </row>
    <row r="4085" spans="2:13">
      <c r="B4085" s="70" t="s">
        <v>1680</v>
      </c>
      <c r="C4085" s="95" t="s">
        <v>1146</v>
      </c>
      <c r="D4085" s="101">
        <v>102</v>
      </c>
      <c r="E4085" s="297" t="s">
        <v>1680</v>
      </c>
      <c r="F4085" s="103" t="s">
        <v>946</v>
      </c>
      <c r="G4085" s="101">
        <v>68</v>
      </c>
      <c r="H4085" s="297" t="s">
        <v>1697</v>
      </c>
      <c r="I4085" s="95">
        <v>0</v>
      </c>
      <c r="J4085" s="101">
        <v>10</v>
      </c>
      <c r="K4085" s="297" t="s">
        <v>1706</v>
      </c>
      <c r="L4085" s="298"/>
      <c r="M4085" s="116">
        <v>0</v>
      </c>
    </row>
    <row r="4086" spans="2:13">
      <c r="B4086" s="70" t="s">
        <v>1681</v>
      </c>
      <c r="C4086" s="95" t="s">
        <v>1724</v>
      </c>
      <c r="D4086" s="101">
        <v>0</v>
      </c>
      <c r="E4086" s="297" t="s">
        <v>1681</v>
      </c>
      <c r="F4086" s="103" t="s">
        <v>932</v>
      </c>
      <c r="G4086" s="101">
        <v>90</v>
      </c>
      <c r="H4086" s="297" t="s">
        <v>1698</v>
      </c>
      <c r="I4086" s="95">
        <v>90</v>
      </c>
      <c r="J4086" s="101">
        <v>10</v>
      </c>
      <c r="K4086" s="297" t="s">
        <v>1737</v>
      </c>
      <c r="L4086" s="298"/>
      <c r="M4086" s="116">
        <v>50</v>
      </c>
    </row>
    <row r="4087" spans="2:13">
      <c r="B4087" s="70" t="s">
        <v>1682</v>
      </c>
      <c r="C4087" s="95" t="s">
        <v>1724</v>
      </c>
      <c r="D4087" s="101">
        <v>0</v>
      </c>
      <c r="E4087" s="297" t="s">
        <v>1682</v>
      </c>
      <c r="F4087" s="95" t="s">
        <v>1724</v>
      </c>
      <c r="G4087" s="101">
        <v>0</v>
      </c>
      <c r="H4087" s="297" t="s">
        <v>1699</v>
      </c>
      <c r="I4087" s="95">
        <v>0</v>
      </c>
      <c r="J4087" s="101">
        <v>20</v>
      </c>
      <c r="K4087" s="76" t="s">
        <v>1708</v>
      </c>
      <c r="L4087" s="77"/>
      <c r="M4087" s="110">
        <v>0</v>
      </c>
    </row>
    <row r="4088" spans="2:13">
      <c r="B4088" s="70" t="s">
        <v>1683</v>
      </c>
      <c r="C4088" s="95" t="s">
        <v>1725</v>
      </c>
      <c r="D4088" s="101" t="s">
        <v>1725</v>
      </c>
      <c r="E4088" s="297" t="s">
        <v>1683</v>
      </c>
      <c r="F4088" s="95" t="s">
        <v>1725</v>
      </c>
      <c r="G4088" s="101" t="s">
        <v>1725</v>
      </c>
      <c r="H4088" s="297" t="s">
        <v>1700</v>
      </c>
      <c r="I4088" s="95">
        <v>0</v>
      </c>
      <c r="J4088" s="101">
        <v>0</v>
      </c>
      <c r="K4088" s="462" t="s">
        <v>1709</v>
      </c>
      <c r="L4088" s="463"/>
      <c r="M4088" s="469"/>
    </row>
    <row r="4089" spans="2:13">
      <c r="B4089" s="70" t="s">
        <v>1684</v>
      </c>
      <c r="C4089" s="95" t="s">
        <v>1724</v>
      </c>
      <c r="D4089" s="101">
        <v>0</v>
      </c>
      <c r="E4089" s="297" t="s">
        <v>1684</v>
      </c>
      <c r="F4089" s="95" t="s">
        <v>1724</v>
      </c>
      <c r="G4089" s="101">
        <v>0</v>
      </c>
      <c r="H4089" s="298" t="s">
        <v>1726</v>
      </c>
      <c r="I4089" s="95">
        <v>0</v>
      </c>
      <c r="J4089" s="101">
        <v>0</v>
      </c>
      <c r="K4089" s="470" t="s">
        <v>1710</v>
      </c>
      <c r="L4089" s="471"/>
      <c r="M4089" s="116">
        <v>0</v>
      </c>
    </row>
    <row r="4090" spans="2:13">
      <c r="B4090" s="70" t="s">
        <v>1685</v>
      </c>
      <c r="C4090" s="95" t="s">
        <v>1724</v>
      </c>
      <c r="D4090" s="101">
        <v>0</v>
      </c>
      <c r="E4090" s="297" t="s">
        <v>1685</v>
      </c>
      <c r="F4090" s="95" t="s">
        <v>1724</v>
      </c>
      <c r="G4090" s="101">
        <v>0</v>
      </c>
      <c r="H4090" s="297" t="s">
        <v>1701</v>
      </c>
      <c r="I4090" s="95">
        <v>100</v>
      </c>
      <c r="J4090" s="101">
        <v>10</v>
      </c>
      <c r="K4090" s="470" t="s">
        <v>1711</v>
      </c>
      <c r="L4090" s="471"/>
      <c r="M4090" s="116">
        <v>0</v>
      </c>
    </row>
    <row r="4091" spans="2:13">
      <c r="B4091" s="70" t="s">
        <v>1686</v>
      </c>
      <c r="C4091" s="103" t="s">
        <v>1157</v>
      </c>
      <c r="D4091" s="101">
        <v>40</v>
      </c>
      <c r="E4091" s="297" t="s">
        <v>1686</v>
      </c>
      <c r="F4091" s="95" t="s">
        <v>1724</v>
      </c>
      <c r="G4091" s="101">
        <v>0</v>
      </c>
      <c r="H4091" s="297" t="s">
        <v>1687</v>
      </c>
      <c r="I4091" s="95">
        <v>85</v>
      </c>
      <c r="J4091" s="101">
        <v>0</v>
      </c>
      <c r="K4091" s="470" t="s">
        <v>1712</v>
      </c>
      <c r="L4091" s="471"/>
      <c r="M4091" s="116">
        <v>0</v>
      </c>
    </row>
    <row r="4092" spans="2:13">
      <c r="B4092" s="70" t="s">
        <v>1687</v>
      </c>
      <c r="C4092" s="95" t="s">
        <v>1724</v>
      </c>
      <c r="D4092" s="101">
        <v>0</v>
      </c>
      <c r="E4092" s="297" t="s">
        <v>1687</v>
      </c>
      <c r="F4092" s="95" t="s">
        <v>1724</v>
      </c>
      <c r="G4092" s="101">
        <v>0</v>
      </c>
      <c r="H4092" s="297" t="s">
        <v>1702</v>
      </c>
      <c r="I4092" s="109">
        <v>0</v>
      </c>
      <c r="J4092" s="115">
        <v>0</v>
      </c>
      <c r="K4092" s="96"/>
      <c r="L4092" s="109"/>
      <c r="M4092" s="110"/>
    </row>
    <row r="4093" spans="2:13">
      <c r="B4093" s="70" t="s">
        <v>1688</v>
      </c>
      <c r="C4093" s="95" t="s">
        <v>1724</v>
      </c>
      <c r="D4093" s="101">
        <v>0</v>
      </c>
      <c r="E4093" s="297" t="s">
        <v>1688</v>
      </c>
      <c r="F4093" s="95" t="s">
        <v>1724</v>
      </c>
      <c r="G4093" s="101">
        <v>0</v>
      </c>
      <c r="H4093" s="472" t="s">
        <v>1714</v>
      </c>
      <c r="I4093" s="473"/>
      <c r="J4093" s="90" t="s">
        <v>1713</v>
      </c>
      <c r="K4093" s="106">
        <v>90</v>
      </c>
      <c r="L4093" s="91" t="s">
        <v>1707</v>
      </c>
      <c r="M4093" s="107">
        <v>140</v>
      </c>
    </row>
    <row r="4094" spans="2:13">
      <c r="B4094" s="70" t="s">
        <v>1689</v>
      </c>
      <c r="C4094" s="95" t="s">
        <v>1725</v>
      </c>
      <c r="D4094" s="101" t="s">
        <v>1725</v>
      </c>
      <c r="E4094" s="297" t="s">
        <v>1689</v>
      </c>
      <c r="F4094" s="95" t="s">
        <v>1725</v>
      </c>
      <c r="G4094" s="101" t="s">
        <v>1725</v>
      </c>
      <c r="H4094" s="298"/>
      <c r="I4094" s="298"/>
      <c r="J4094" s="298"/>
      <c r="K4094" s="298"/>
      <c r="L4094" s="298"/>
      <c r="M4094" s="74"/>
    </row>
    <row r="4095" spans="2:13">
      <c r="B4095" s="70" t="s">
        <v>1690</v>
      </c>
      <c r="C4095" s="95" t="s">
        <v>1724</v>
      </c>
      <c r="D4095" s="101">
        <v>0</v>
      </c>
      <c r="E4095" s="297" t="s">
        <v>1690</v>
      </c>
      <c r="F4095" s="95" t="s">
        <v>1724</v>
      </c>
      <c r="G4095" s="101">
        <v>0</v>
      </c>
      <c r="H4095" s="298"/>
      <c r="I4095" s="298"/>
      <c r="J4095" s="298"/>
      <c r="K4095" s="298"/>
      <c r="L4095" s="298"/>
      <c r="M4095" s="74"/>
    </row>
    <row r="4096" spans="2:13">
      <c r="B4096" s="70" t="s">
        <v>1691</v>
      </c>
      <c r="C4096" s="95" t="s">
        <v>1335</v>
      </c>
      <c r="D4096" s="101">
        <v>70</v>
      </c>
      <c r="E4096" s="297" t="s">
        <v>1691</v>
      </c>
      <c r="F4096" s="105" t="s">
        <v>1197</v>
      </c>
      <c r="G4096" s="101">
        <v>75</v>
      </c>
      <c r="H4096" s="298"/>
      <c r="I4096" s="298"/>
      <c r="J4096" s="298"/>
      <c r="K4096" s="298"/>
      <c r="L4096" s="298"/>
      <c r="M4096" s="74"/>
    </row>
    <row r="4097" spans="2:13">
      <c r="B4097" s="70" t="s">
        <v>1692</v>
      </c>
      <c r="C4097" s="95" t="s">
        <v>1724</v>
      </c>
      <c r="D4097" s="101">
        <v>0</v>
      </c>
      <c r="E4097" s="297" t="s">
        <v>1692</v>
      </c>
      <c r="F4097" s="118" t="s">
        <v>1857</v>
      </c>
      <c r="G4097" s="101">
        <v>60</v>
      </c>
      <c r="H4097" s="298"/>
      <c r="I4097" s="298"/>
      <c r="J4097" s="298"/>
      <c r="K4097" s="298"/>
      <c r="L4097" s="298"/>
      <c r="M4097" s="74"/>
    </row>
    <row r="4098" spans="2:13">
      <c r="B4098" s="70" t="s">
        <v>1693</v>
      </c>
      <c r="C4098" s="95" t="s">
        <v>1724</v>
      </c>
      <c r="D4098" s="101">
        <v>0</v>
      </c>
      <c r="E4098" s="297" t="s">
        <v>1693</v>
      </c>
      <c r="F4098" s="118" t="s">
        <v>1075</v>
      </c>
      <c r="G4098" s="101">
        <v>60</v>
      </c>
      <c r="H4098" s="95"/>
      <c r="I4098" s="298" t="s">
        <v>1805</v>
      </c>
      <c r="J4098" s="94"/>
      <c r="K4098" s="298"/>
      <c r="L4098" s="94" t="s">
        <v>1720</v>
      </c>
      <c r="M4098" s="74"/>
    </row>
    <row r="4099" spans="2:13">
      <c r="B4099" s="70" t="s">
        <v>1694</v>
      </c>
      <c r="C4099" s="95" t="s">
        <v>1724</v>
      </c>
      <c r="D4099" s="101">
        <v>0</v>
      </c>
      <c r="E4099" s="297" t="s">
        <v>1694</v>
      </c>
      <c r="F4099" s="95" t="s">
        <v>1334</v>
      </c>
      <c r="G4099" s="101">
        <v>40</v>
      </c>
      <c r="H4099" s="298"/>
      <c r="I4099" s="298"/>
      <c r="J4099" s="298"/>
      <c r="K4099" s="298"/>
      <c r="L4099" s="298"/>
      <c r="M4099" s="74"/>
    </row>
    <row r="4100" spans="2:13">
      <c r="B4100" s="70" t="s">
        <v>1679</v>
      </c>
      <c r="C4100" s="95" t="s">
        <v>1724</v>
      </c>
      <c r="D4100" s="101">
        <v>0</v>
      </c>
      <c r="E4100" s="297" t="s">
        <v>1679</v>
      </c>
      <c r="F4100" s="95" t="s">
        <v>1724</v>
      </c>
      <c r="G4100" s="101">
        <v>0</v>
      </c>
      <c r="H4100" s="298"/>
      <c r="I4100" s="298"/>
      <c r="J4100" s="298"/>
      <c r="K4100" s="298"/>
      <c r="L4100" s="298"/>
      <c r="M4100" s="74"/>
    </row>
    <row r="4101" spans="2:13">
      <c r="B4101" s="70" t="s">
        <v>1695</v>
      </c>
      <c r="C4101" s="103" t="s">
        <v>1249</v>
      </c>
      <c r="D4101" s="101">
        <v>63</v>
      </c>
      <c r="E4101" s="297" t="s">
        <v>1695</v>
      </c>
      <c r="F4101" s="95" t="s">
        <v>1724</v>
      </c>
      <c r="G4101" s="101">
        <v>0</v>
      </c>
      <c r="H4101" s="298"/>
      <c r="I4101" s="298"/>
      <c r="J4101" s="298"/>
      <c r="K4101" s="298"/>
      <c r="L4101" s="298"/>
      <c r="M4101" s="74"/>
    </row>
    <row r="4102" spans="2:13" ht="15.75" thickBot="1">
      <c r="B4102" s="111" t="s">
        <v>1731</v>
      </c>
      <c r="C4102" s="102"/>
      <c r="D4102" s="117">
        <v>69</v>
      </c>
      <c r="E4102" s="112" t="s">
        <v>1732</v>
      </c>
      <c r="F4102" s="102"/>
      <c r="G4102" s="117">
        <v>66</v>
      </c>
      <c r="H4102" s="92"/>
      <c r="I4102" s="92"/>
      <c r="J4102" s="92"/>
      <c r="K4102" s="92"/>
      <c r="L4102" s="92"/>
      <c r="M4102" s="93"/>
    </row>
    <row r="4103" spans="2:13" ht="15.75" thickTop="1"/>
  </sheetData>
  <mergeCells count="2091">
    <mergeCell ref="B4038:C4038"/>
    <mergeCell ref="D4038:I4038"/>
    <mergeCell ref="D4041:I4041"/>
    <mergeCell ref="D4042:F4042"/>
    <mergeCell ref="G4042:I4042"/>
    <mergeCell ref="D4045:I4045"/>
    <mergeCell ref="D4046:F4046"/>
    <mergeCell ref="G4046:I4046"/>
    <mergeCell ref="B4049:D4049"/>
    <mergeCell ref="E4049:G4049"/>
    <mergeCell ref="H4049:J4049"/>
    <mergeCell ref="K4049:M4049"/>
    <mergeCell ref="K4054:M4054"/>
    <mergeCell ref="K4055:L4055"/>
    <mergeCell ref="K4056:L4056"/>
    <mergeCell ref="K4057:L4057"/>
    <mergeCell ref="H4059:I4059"/>
    <mergeCell ref="K3986:M3986"/>
    <mergeCell ref="K3987:L3987"/>
    <mergeCell ref="K3988:L3988"/>
    <mergeCell ref="K3989:L3989"/>
    <mergeCell ref="H3991:I3991"/>
    <mergeCell ref="K3449:L3449"/>
    <mergeCell ref="K3450:L3450"/>
    <mergeCell ref="K3451:L3451"/>
    <mergeCell ref="H3453:I3453"/>
    <mergeCell ref="K3246:L3246"/>
    <mergeCell ref="K3247:L3247"/>
    <mergeCell ref="H3249:I3249"/>
    <mergeCell ref="B3330:C3330"/>
    <mergeCell ref="D3330:I3330"/>
    <mergeCell ref="D3333:I3333"/>
    <mergeCell ref="D3334:F3334"/>
    <mergeCell ref="G3334:I3334"/>
    <mergeCell ref="D3337:I3337"/>
    <mergeCell ref="D3338:F3338"/>
    <mergeCell ref="G3338:I3338"/>
    <mergeCell ref="B3341:D3341"/>
    <mergeCell ref="E3341:G3341"/>
    <mergeCell ref="H3341:J3341"/>
    <mergeCell ref="K3341:M3341"/>
    <mergeCell ref="K3346:M3346"/>
    <mergeCell ref="K3347:L3347"/>
    <mergeCell ref="D3402:F3402"/>
    <mergeCell ref="G3402:I3402"/>
    <mergeCell ref="D3405:I3405"/>
    <mergeCell ref="D3406:F3406"/>
    <mergeCell ref="G3406:I3406"/>
    <mergeCell ref="B3409:D3409"/>
    <mergeCell ref="B2768:C2768"/>
    <mergeCell ref="D2768:I2768"/>
    <mergeCell ref="D2771:I2771"/>
    <mergeCell ref="D2772:F2772"/>
    <mergeCell ref="G2772:I2772"/>
    <mergeCell ref="D2775:I2775"/>
    <mergeCell ref="D2776:F2776"/>
    <mergeCell ref="G2776:I2776"/>
    <mergeCell ref="B2779:D2779"/>
    <mergeCell ref="E2779:G2779"/>
    <mergeCell ref="H2779:J2779"/>
    <mergeCell ref="K2779:M2779"/>
    <mergeCell ref="K2784:M2784"/>
    <mergeCell ref="K2785:L2785"/>
    <mergeCell ref="K2786:L2786"/>
    <mergeCell ref="K2787:L2787"/>
    <mergeCell ref="H2789:I2789"/>
    <mergeCell ref="D3062:I3062"/>
    <mergeCell ref="B2994:C2994"/>
    <mergeCell ref="D2994:I2994"/>
    <mergeCell ref="D2997:I2997"/>
    <mergeCell ref="D2998:F2998"/>
    <mergeCell ref="G2998:I2998"/>
    <mergeCell ref="D3001:I3001"/>
    <mergeCell ref="D3002:F3002"/>
    <mergeCell ref="G3002:I3002"/>
    <mergeCell ref="B2973:D2973"/>
    <mergeCell ref="E3409:G3409"/>
    <mergeCell ref="H3409:J3409"/>
    <mergeCell ref="K3409:M3409"/>
    <mergeCell ref="K3307:M3307"/>
    <mergeCell ref="K3312:M3312"/>
    <mergeCell ref="B3073:D3073"/>
    <mergeCell ref="E3073:G3073"/>
    <mergeCell ref="H3073:J3073"/>
    <mergeCell ref="K3073:M3073"/>
    <mergeCell ref="K3078:M3078"/>
    <mergeCell ref="K3079:L3079"/>
    <mergeCell ref="K3080:L3080"/>
    <mergeCell ref="K3081:L3081"/>
    <mergeCell ref="H3083:I3083"/>
    <mergeCell ref="K3044:M3044"/>
    <mergeCell ref="B3364:C3364"/>
    <mergeCell ref="D3364:I3364"/>
    <mergeCell ref="D3367:I3367"/>
    <mergeCell ref="D3368:F3368"/>
    <mergeCell ref="G3368:I3368"/>
    <mergeCell ref="D3371:I3371"/>
    <mergeCell ref="D3372:F3372"/>
    <mergeCell ref="B2734:C2734"/>
    <mergeCell ref="D2734:I2734"/>
    <mergeCell ref="D2737:I2737"/>
    <mergeCell ref="D2738:F2738"/>
    <mergeCell ref="G2738:I2738"/>
    <mergeCell ref="D2741:I2741"/>
    <mergeCell ref="D2742:F2742"/>
    <mergeCell ref="G2742:I2742"/>
    <mergeCell ref="B2745:D2745"/>
    <mergeCell ref="E2745:G2745"/>
    <mergeCell ref="H2745:J2745"/>
    <mergeCell ref="K2745:M2745"/>
    <mergeCell ref="K2750:M2750"/>
    <mergeCell ref="K2751:L2751"/>
    <mergeCell ref="K2752:L2752"/>
    <mergeCell ref="K2753:L2753"/>
    <mergeCell ref="H2755:I2755"/>
    <mergeCell ref="B2702:C2702"/>
    <mergeCell ref="D2702:I2702"/>
    <mergeCell ref="D2705:I2705"/>
    <mergeCell ref="D2706:F2706"/>
    <mergeCell ref="G2706:I2706"/>
    <mergeCell ref="D2709:I2709"/>
    <mergeCell ref="D2710:F2710"/>
    <mergeCell ref="G2710:I2710"/>
    <mergeCell ref="B2713:D2713"/>
    <mergeCell ref="E2713:G2713"/>
    <mergeCell ref="H2713:J2713"/>
    <mergeCell ref="K2713:M2713"/>
    <mergeCell ref="K2718:M2718"/>
    <mergeCell ref="K2719:L2719"/>
    <mergeCell ref="K2720:L2720"/>
    <mergeCell ref="K2721:L2721"/>
    <mergeCell ref="H2723:I2723"/>
    <mergeCell ref="B2668:C2668"/>
    <mergeCell ref="D2668:I2668"/>
    <mergeCell ref="D2671:I2671"/>
    <mergeCell ref="D2672:F2672"/>
    <mergeCell ref="G2672:I2672"/>
    <mergeCell ref="D2675:I2675"/>
    <mergeCell ref="D2676:F2676"/>
    <mergeCell ref="G2676:I2676"/>
    <mergeCell ref="B2679:D2679"/>
    <mergeCell ref="E2679:G2679"/>
    <mergeCell ref="H2679:J2679"/>
    <mergeCell ref="K2679:M2679"/>
    <mergeCell ref="K2684:M2684"/>
    <mergeCell ref="K2685:L2685"/>
    <mergeCell ref="K2686:L2686"/>
    <mergeCell ref="K2687:L2687"/>
    <mergeCell ref="H2689:I2689"/>
    <mergeCell ref="B2566:C2566"/>
    <mergeCell ref="D2566:I2566"/>
    <mergeCell ref="D2569:I2569"/>
    <mergeCell ref="D2570:F2570"/>
    <mergeCell ref="G2570:I2570"/>
    <mergeCell ref="D2573:I2573"/>
    <mergeCell ref="D2574:F2574"/>
    <mergeCell ref="G2574:I2574"/>
    <mergeCell ref="B2577:D2577"/>
    <mergeCell ref="E2577:G2577"/>
    <mergeCell ref="H2577:J2577"/>
    <mergeCell ref="K2577:M2577"/>
    <mergeCell ref="K2582:M2582"/>
    <mergeCell ref="K2583:L2583"/>
    <mergeCell ref="K2584:L2584"/>
    <mergeCell ref="K2585:L2585"/>
    <mergeCell ref="H2587:I2587"/>
    <mergeCell ref="B2432:C2432"/>
    <mergeCell ref="D2432:I2432"/>
    <mergeCell ref="D2435:I2435"/>
    <mergeCell ref="D2436:F2436"/>
    <mergeCell ref="G2436:I2436"/>
    <mergeCell ref="D2439:I2439"/>
    <mergeCell ref="D2440:F2440"/>
    <mergeCell ref="G2440:I2440"/>
    <mergeCell ref="B2443:D2443"/>
    <mergeCell ref="E2443:G2443"/>
    <mergeCell ref="H2443:J2443"/>
    <mergeCell ref="K2443:M2443"/>
    <mergeCell ref="K2448:M2448"/>
    <mergeCell ref="K2449:L2449"/>
    <mergeCell ref="K2450:L2450"/>
    <mergeCell ref="K2451:L2451"/>
    <mergeCell ref="H2453:I2453"/>
    <mergeCell ref="K2381:L2381"/>
    <mergeCell ref="K2382:L2382"/>
    <mergeCell ref="K2383:L2383"/>
    <mergeCell ref="H2385:I2385"/>
    <mergeCell ref="H2341:J2341"/>
    <mergeCell ref="K2341:M2341"/>
    <mergeCell ref="K2346:M2346"/>
    <mergeCell ref="K2347:L2347"/>
    <mergeCell ref="K2348:L2348"/>
    <mergeCell ref="K2349:L2349"/>
    <mergeCell ref="H2351:I2351"/>
    <mergeCell ref="B2364:C2364"/>
    <mergeCell ref="D2364:I2364"/>
    <mergeCell ref="D2367:I2367"/>
    <mergeCell ref="D2368:F2368"/>
    <mergeCell ref="G2368:I2368"/>
    <mergeCell ref="D2371:I2371"/>
    <mergeCell ref="D2372:F2372"/>
    <mergeCell ref="G2372:I2372"/>
    <mergeCell ref="B2375:D2375"/>
    <mergeCell ref="E2375:G2375"/>
    <mergeCell ref="H2375:J2375"/>
    <mergeCell ref="K2375:M2375"/>
    <mergeCell ref="K2139:M2139"/>
    <mergeCell ref="K2144:M2144"/>
    <mergeCell ref="K2145:L2145"/>
    <mergeCell ref="K2146:L2146"/>
    <mergeCell ref="D2100:F2100"/>
    <mergeCell ref="G2100:I2100"/>
    <mergeCell ref="D2103:I2103"/>
    <mergeCell ref="D2104:F2104"/>
    <mergeCell ref="G2104:I2104"/>
    <mergeCell ref="B2107:D2107"/>
    <mergeCell ref="E2107:G2107"/>
    <mergeCell ref="H2107:J2107"/>
    <mergeCell ref="K2107:M2107"/>
    <mergeCell ref="K2112:M2112"/>
    <mergeCell ref="K2113:L2113"/>
    <mergeCell ref="K2114:L2114"/>
    <mergeCell ref="K2115:L2115"/>
    <mergeCell ref="H2117:I2117"/>
    <mergeCell ref="D2131:I2131"/>
    <mergeCell ref="D2132:F2132"/>
    <mergeCell ref="G2132:I2132"/>
    <mergeCell ref="D2135:I2135"/>
    <mergeCell ref="D2136:F2136"/>
    <mergeCell ref="G2136:I2136"/>
    <mergeCell ref="B2139:D2139"/>
    <mergeCell ref="E2139:G2139"/>
    <mergeCell ref="H2139:J2139"/>
    <mergeCell ref="B1054:C1054"/>
    <mergeCell ref="D1054:I1054"/>
    <mergeCell ref="D1057:I1057"/>
    <mergeCell ref="D1058:F1058"/>
    <mergeCell ref="G1058:I1058"/>
    <mergeCell ref="D1061:I1061"/>
    <mergeCell ref="D1062:F1062"/>
    <mergeCell ref="G1062:I1062"/>
    <mergeCell ref="B1065:D1065"/>
    <mergeCell ref="E1065:G1065"/>
    <mergeCell ref="H1065:J1065"/>
    <mergeCell ref="K1065:M1065"/>
    <mergeCell ref="K1070:M1070"/>
    <mergeCell ref="K1071:L1071"/>
    <mergeCell ref="K1072:L1072"/>
    <mergeCell ref="K1073:L1073"/>
    <mergeCell ref="H1075:I1075"/>
    <mergeCell ref="B986:C986"/>
    <mergeCell ref="D986:I986"/>
    <mergeCell ref="D989:I989"/>
    <mergeCell ref="D990:F990"/>
    <mergeCell ref="G990:I990"/>
    <mergeCell ref="D993:I993"/>
    <mergeCell ref="D994:F994"/>
    <mergeCell ref="G994:I994"/>
    <mergeCell ref="B997:D997"/>
    <mergeCell ref="E997:G997"/>
    <mergeCell ref="H997:J997"/>
    <mergeCell ref="K997:M997"/>
    <mergeCell ref="K1002:M1002"/>
    <mergeCell ref="K1003:L1003"/>
    <mergeCell ref="K1004:L1004"/>
    <mergeCell ref="K1005:L1005"/>
    <mergeCell ref="H1007:I1007"/>
    <mergeCell ref="B920:C920"/>
    <mergeCell ref="D920:I920"/>
    <mergeCell ref="D923:I923"/>
    <mergeCell ref="D924:F924"/>
    <mergeCell ref="G924:I924"/>
    <mergeCell ref="D927:I927"/>
    <mergeCell ref="D928:F928"/>
    <mergeCell ref="G928:I928"/>
    <mergeCell ref="B931:D931"/>
    <mergeCell ref="E931:G931"/>
    <mergeCell ref="H931:J931"/>
    <mergeCell ref="K931:M931"/>
    <mergeCell ref="K936:M936"/>
    <mergeCell ref="K937:L937"/>
    <mergeCell ref="K938:L938"/>
    <mergeCell ref="K939:L939"/>
    <mergeCell ref="H941:I941"/>
    <mergeCell ref="B784:C784"/>
    <mergeCell ref="D784:I784"/>
    <mergeCell ref="D787:I787"/>
    <mergeCell ref="D788:F788"/>
    <mergeCell ref="G788:I788"/>
    <mergeCell ref="D791:I791"/>
    <mergeCell ref="D792:F792"/>
    <mergeCell ref="G792:I792"/>
    <mergeCell ref="B795:D795"/>
    <mergeCell ref="E795:G795"/>
    <mergeCell ref="H795:J795"/>
    <mergeCell ref="K795:M795"/>
    <mergeCell ref="K800:M800"/>
    <mergeCell ref="K801:L801"/>
    <mergeCell ref="K802:L802"/>
    <mergeCell ref="K803:L803"/>
    <mergeCell ref="H805:I805"/>
    <mergeCell ref="B752:C752"/>
    <mergeCell ref="D752:I752"/>
    <mergeCell ref="D755:I755"/>
    <mergeCell ref="D756:F756"/>
    <mergeCell ref="G756:I756"/>
    <mergeCell ref="D759:I759"/>
    <mergeCell ref="D760:F760"/>
    <mergeCell ref="G760:I760"/>
    <mergeCell ref="B763:D763"/>
    <mergeCell ref="E763:G763"/>
    <mergeCell ref="H763:J763"/>
    <mergeCell ref="K763:M763"/>
    <mergeCell ref="K768:M768"/>
    <mergeCell ref="K769:L769"/>
    <mergeCell ref="K770:L770"/>
    <mergeCell ref="K771:L771"/>
    <mergeCell ref="H773:I773"/>
    <mergeCell ref="B718:C718"/>
    <mergeCell ref="D718:I718"/>
    <mergeCell ref="D721:I721"/>
    <mergeCell ref="D722:F722"/>
    <mergeCell ref="G722:I722"/>
    <mergeCell ref="D725:I725"/>
    <mergeCell ref="D726:F726"/>
    <mergeCell ref="G726:I726"/>
    <mergeCell ref="B729:D729"/>
    <mergeCell ref="E729:G729"/>
    <mergeCell ref="H729:J729"/>
    <mergeCell ref="K729:M729"/>
    <mergeCell ref="K734:M734"/>
    <mergeCell ref="K735:L735"/>
    <mergeCell ref="K736:L736"/>
    <mergeCell ref="K737:L737"/>
    <mergeCell ref="H739:I739"/>
    <mergeCell ref="D398:F398"/>
    <mergeCell ref="G398:I398"/>
    <mergeCell ref="B401:D401"/>
    <mergeCell ref="E401:G401"/>
    <mergeCell ref="H401:J401"/>
    <mergeCell ref="K401:M401"/>
    <mergeCell ref="K406:M406"/>
    <mergeCell ref="K407:L407"/>
    <mergeCell ref="K408:L408"/>
    <mergeCell ref="K409:L409"/>
    <mergeCell ref="H411:I411"/>
    <mergeCell ref="D364:F364"/>
    <mergeCell ref="G364:I364"/>
    <mergeCell ref="B367:D367"/>
    <mergeCell ref="E367:G367"/>
    <mergeCell ref="H367:J367"/>
    <mergeCell ref="K367:M367"/>
    <mergeCell ref="K372:M372"/>
    <mergeCell ref="K373:L373"/>
    <mergeCell ref="K374:L374"/>
    <mergeCell ref="K375:L375"/>
    <mergeCell ref="H377:I377"/>
    <mergeCell ref="B390:C390"/>
    <mergeCell ref="D390:I390"/>
    <mergeCell ref="D393:I393"/>
    <mergeCell ref="D394:F394"/>
    <mergeCell ref="G394:I394"/>
    <mergeCell ref="D397:I397"/>
    <mergeCell ref="D332:F332"/>
    <mergeCell ref="G332:I332"/>
    <mergeCell ref="B335:D335"/>
    <mergeCell ref="E335:G335"/>
    <mergeCell ref="H335:J335"/>
    <mergeCell ref="K335:M335"/>
    <mergeCell ref="K340:M340"/>
    <mergeCell ref="K341:L341"/>
    <mergeCell ref="K342:L342"/>
    <mergeCell ref="K343:L343"/>
    <mergeCell ref="H345:I345"/>
    <mergeCell ref="B356:C356"/>
    <mergeCell ref="D356:I356"/>
    <mergeCell ref="D359:I359"/>
    <mergeCell ref="D360:F360"/>
    <mergeCell ref="G360:I360"/>
    <mergeCell ref="D363:I363"/>
    <mergeCell ref="D300:F300"/>
    <mergeCell ref="G300:I300"/>
    <mergeCell ref="B303:D303"/>
    <mergeCell ref="E303:G303"/>
    <mergeCell ref="H303:J303"/>
    <mergeCell ref="K303:M303"/>
    <mergeCell ref="K308:M308"/>
    <mergeCell ref="K309:L309"/>
    <mergeCell ref="K310:L310"/>
    <mergeCell ref="K311:L311"/>
    <mergeCell ref="H313:I313"/>
    <mergeCell ref="B324:C324"/>
    <mergeCell ref="D324:I324"/>
    <mergeCell ref="D327:I327"/>
    <mergeCell ref="D328:F328"/>
    <mergeCell ref="G328:I328"/>
    <mergeCell ref="D331:I331"/>
    <mergeCell ref="K3519:L3519"/>
    <mergeCell ref="H3521:I3521"/>
    <mergeCell ref="D3508:F3508"/>
    <mergeCell ref="G3508:I3508"/>
    <mergeCell ref="B3511:D3511"/>
    <mergeCell ref="E3511:G3511"/>
    <mergeCell ref="H3511:J3511"/>
    <mergeCell ref="K3511:M3511"/>
    <mergeCell ref="K3516:M3516"/>
    <mergeCell ref="K3517:L3517"/>
    <mergeCell ref="K3518:L3518"/>
    <mergeCell ref="K3484:L3484"/>
    <mergeCell ref="K3485:L3485"/>
    <mergeCell ref="H3487:I3487"/>
    <mergeCell ref="B3500:C3500"/>
    <mergeCell ref="D3500:I3500"/>
    <mergeCell ref="D3503:I3503"/>
    <mergeCell ref="D3504:F3504"/>
    <mergeCell ref="G3504:I3504"/>
    <mergeCell ref="D3507:I3507"/>
    <mergeCell ref="D3473:I3473"/>
    <mergeCell ref="D3474:F3474"/>
    <mergeCell ref="G3474:I3474"/>
    <mergeCell ref="B3477:D3477"/>
    <mergeCell ref="E3477:G3477"/>
    <mergeCell ref="H3477:J3477"/>
    <mergeCell ref="K3477:M3477"/>
    <mergeCell ref="K3482:M3482"/>
    <mergeCell ref="K3483:L3483"/>
    <mergeCell ref="K3414:M3414"/>
    <mergeCell ref="K3415:L3415"/>
    <mergeCell ref="K3416:L3416"/>
    <mergeCell ref="K3417:L3417"/>
    <mergeCell ref="H3419:I3419"/>
    <mergeCell ref="B3466:C3466"/>
    <mergeCell ref="D3466:I3466"/>
    <mergeCell ref="D3469:I3469"/>
    <mergeCell ref="D3470:F3470"/>
    <mergeCell ref="G3470:I3470"/>
    <mergeCell ref="B3432:C3432"/>
    <mergeCell ref="D3432:I3432"/>
    <mergeCell ref="D3435:I3435"/>
    <mergeCell ref="D3436:F3436"/>
    <mergeCell ref="G3436:I3436"/>
    <mergeCell ref="D3439:I3439"/>
    <mergeCell ref="D3440:F3440"/>
    <mergeCell ref="G3440:I3440"/>
    <mergeCell ref="B3443:D3443"/>
    <mergeCell ref="E3443:G3443"/>
    <mergeCell ref="H3443:J3443"/>
    <mergeCell ref="K3443:M3443"/>
    <mergeCell ref="K3448:M3448"/>
    <mergeCell ref="K3313:L3313"/>
    <mergeCell ref="K3314:L3314"/>
    <mergeCell ref="K3315:L3315"/>
    <mergeCell ref="H3317:I3317"/>
    <mergeCell ref="B3398:C3398"/>
    <mergeCell ref="D3398:I3398"/>
    <mergeCell ref="D3401:I3401"/>
    <mergeCell ref="K3348:L3348"/>
    <mergeCell ref="K3349:L3349"/>
    <mergeCell ref="H3351:I3351"/>
    <mergeCell ref="B3296:C3296"/>
    <mergeCell ref="D3296:I3296"/>
    <mergeCell ref="D3299:I3299"/>
    <mergeCell ref="D3300:F3300"/>
    <mergeCell ref="G3300:I3300"/>
    <mergeCell ref="D3303:I3303"/>
    <mergeCell ref="D3304:F3304"/>
    <mergeCell ref="G3304:I3304"/>
    <mergeCell ref="B3307:D3307"/>
    <mergeCell ref="E3307:G3307"/>
    <mergeCell ref="H3307:J3307"/>
    <mergeCell ref="G3372:I3372"/>
    <mergeCell ref="B3375:D3375"/>
    <mergeCell ref="E3375:G3375"/>
    <mergeCell ref="H3375:J3375"/>
    <mergeCell ref="K3375:M3375"/>
    <mergeCell ref="K3380:M3380"/>
    <mergeCell ref="K3381:L3381"/>
    <mergeCell ref="K3382:L3382"/>
    <mergeCell ref="K3383:L3383"/>
    <mergeCell ref="H3385:I3385"/>
    <mergeCell ref="K3281:L3281"/>
    <mergeCell ref="H3283:I3283"/>
    <mergeCell ref="D3270:F3270"/>
    <mergeCell ref="G3270:I3270"/>
    <mergeCell ref="B3273:D3273"/>
    <mergeCell ref="E3273:G3273"/>
    <mergeCell ref="H3273:J3273"/>
    <mergeCell ref="K3273:M3273"/>
    <mergeCell ref="K3278:M3278"/>
    <mergeCell ref="K3279:L3279"/>
    <mergeCell ref="K3280:L3280"/>
    <mergeCell ref="K3212:L3212"/>
    <mergeCell ref="K3213:L3213"/>
    <mergeCell ref="H3215:I3215"/>
    <mergeCell ref="B3262:C3262"/>
    <mergeCell ref="D3262:I3262"/>
    <mergeCell ref="D3265:I3265"/>
    <mergeCell ref="D3266:F3266"/>
    <mergeCell ref="G3266:I3266"/>
    <mergeCell ref="D3269:I3269"/>
    <mergeCell ref="B3239:D3239"/>
    <mergeCell ref="E3239:G3239"/>
    <mergeCell ref="H3239:J3239"/>
    <mergeCell ref="K3239:M3239"/>
    <mergeCell ref="K3244:M3244"/>
    <mergeCell ref="K3245:L3245"/>
    <mergeCell ref="D3201:I3201"/>
    <mergeCell ref="D3202:F3202"/>
    <mergeCell ref="G3202:I3202"/>
    <mergeCell ref="B3205:D3205"/>
    <mergeCell ref="E3205:G3205"/>
    <mergeCell ref="H3205:J3205"/>
    <mergeCell ref="K3205:M3205"/>
    <mergeCell ref="K3210:M3210"/>
    <mergeCell ref="K3211:L3211"/>
    <mergeCell ref="B3228:C3228"/>
    <mergeCell ref="D3228:I3228"/>
    <mergeCell ref="D3231:I3231"/>
    <mergeCell ref="D3232:F3232"/>
    <mergeCell ref="G3232:I3232"/>
    <mergeCell ref="D3235:I3235"/>
    <mergeCell ref="D3236:F3236"/>
    <mergeCell ref="G3236:I3236"/>
    <mergeCell ref="B3194:C3194"/>
    <mergeCell ref="D3194:I3194"/>
    <mergeCell ref="D3197:I3197"/>
    <mergeCell ref="D3198:F3198"/>
    <mergeCell ref="G3198:I3198"/>
    <mergeCell ref="K3105:M3105"/>
    <mergeCell ref="K3110:M3110"/>
    <mergeCell ref="K3111:L3111"/>
    <mergeCell ref="K3112:L3112"/>
    <mergeCell ref="K3113:L3113"/>
    <mergeCell ref="H3115:I3115"/>
    <mergeCell ref="D3098:F3098"/>
    <mergeCell ref="G3098:I3098"/>
    <mergeCell ref="D3101:I3101"/>
    <mergeCell ref="D3102:F3102"/>
    <mergeCell ref="G3102:I3102"/>
    <mergeCell ref="B3105:D3105"/>
    <mergeCell ref="E3105:G3105"/>
    <mergeCell ref="H3105:J3105"/>
    <mergeCell ref="B3126:C3126"/>
    <mergeCell ref="D3126:I3126"/>
    <mergeCell ref="D3129:I3129"/>
    <mergeCell ref="D3130:F3130"/>
    <mergeCell ref="G3130:I3130"/>
    <mergeCell ref="D3133:I3133"/>
    <mergeCell ref="D3134:F3134"/>
    <mergeCell ref="G3134:I3134"/>
    <mergeCell ref="B3137:D3137"/>
    <mergeCell ref="E3137:G3137"/>
    <mergeCell ref="H3137:J3137"/>
    <mergeCell ref="K3137:M3137"/>
    <mergeCell ref="K3142:M3142"/>
    <mergeCell ref="D3065:I3065"/>
    <mergeCell ref="D3066:F3066"/>
    <mergeCell ref="G3066:I3066"/>
    <mergeCell ref="D3069:I3069"/>
    <mergeCell ref="D3070:F3070"/>
    <mergeCell ref="G3070:I3070"/>
    <mergeCell ref="D3032:F3032"/>
    <mergeCell ref="G3032:I3032"/>
    <mergeCell ref="D3035:I3035"/>
    <mergeCell ref="D3036:F3036"/>
    <mergeCell ref="G3036:I3036"/>
    <mergeCell ref="B3039:D3039"/>
    <mergeCell ref="E3039:G3039"/>
    <mergeCell ref="H3039:J3039"/>
    <mergeCell ref="K3039:M3039"/>
    <mergeCell ref="K3005:M3005"/>
    <mergeCell ref="K3010:M3010"/>
    <mergeCell ref="K3011:L3011"/>
    <mergeCell ref="K3012:L3012"/>
    <mergeCell ref="K3013:L3013"/>
    <mergeCell ref="H3015:I3015"/>
    <mergeCell ref="B3028:C3028"/>
    <mergeCell ref="D3028:I3028"/>
    <mergeCell ref="D3031:I3031"/>
    <mergeCell ref="B3005:D3005"/>
    <mergeCell ref="E3005:G3005"/>
    <mergeCell ref="H3005:J3005"/>
    <mergeCell ref="K3045:L3045"/>
    <mergeCell ref="K3046:L3046"/>
    <mergeCell ref="K3047:L3047"/>
    <mergeCell ref="H3049:I3049"/>
    <mergeCell ref="B3062:C3062"/>
    <mergeCell ref="E2973:G2973"/>
    <mergeCell ref="H2973:J2973"/>
    <mergeCell ref="K2973:M2973"/>
    <mergeCell ref="K2978:M2978"/>
    <mergeCell ref="K2979:L2979"/>
    <mergeCell ref="K2980:L2980"/>
    <mergeCell ref="K2981:L2981"/>
    <mergeCell ref="H2983:I2983"/>
    <mergeCell ref="K2949:L2949"/>
    <mergeCell ref="H2951:I2951"/>
    <mergeCell ref="B2962:C2962"/>
    <mergeCell ref="D2962:I2962"/>
    <mergeCell ref="D2965:I2965"/>
    <mergeCell ref="D2966:F2966"/>
    <mergeCell ref="G2966:I2966"/>
    <mergeCell ref="D2969:I2969"/>
    <mergeCell ref="D2970:F2970"/>
    <mergeCell ref="G2970:I2970"/>
    <mergeCell ref="D2938:F2938"/>
    <mergeCell ref="G2938:I2938"/>
    <mergeCell ref="B2941:D2941"/>
    <mergeCell ref="E2941:G2941"/>
    <mergeCell ref="H2941:J2941"/>
    <mergeCell ref="K2941:M2941"/>
    <mergeCell ref="K2946:M2946"/>
    <mergeCell ref="K2947:L2947"/>
    <mergeCell ref="K2948:L2948"/>
    <mergeCell ref="K2916:L2916"/>
    <mergeCell ref="K2917:L2917"/>
    <mergeCell ref="H2919:I2919"/>
    <mergeCell ref="B2930:C2930"/>
    <mergeCell ref="D2930:I2930"/>
    <mergeCell ref="D2933:I2933"/>
    <mergeCell ref="D2934:F2934"/>
    <mergeCell ref="G2934:I2934"/>
    <mergeCell ref="D2937:I2937"/>
    <mergeCell ref="D2905:I2905"/>
    <mergeCell ref="D2906:F2906"/>
    <mergeCell ref="G2906:I2906"/>
    <mergeCell ref="B2909:D2909"/>
    <mergeCell ref="E2909:G2909"/>
    <mergeCell ref="H2909:J2909"/>
    <mergeCell ref="K2909:M2909"/>
    <mergeCell ref="K2914:M2914"/>
    <mergeCell ref="K2915:L2915"/>
    <mergeCell ref="K2247:L2247"/>
    <mergeCell ref="K2248:L2248"/>
    <mergeCell ref="K2249:L2249"/>
    <mergeCell ref="G2902:I2902"/>
    <mergeCell ref="D2870:F2870"/>
    <mergeCell ref="G2870:I2870"/>
    <mergeCell ref="D2873:I2873"/>
    <mergeCell ref="D2874:F2874"/>
    <mergeCell ref="G2874:I2874"/>
    <mergeCell ref="B2877:D2877"/>
    <mergeCell ref="E2877:G2877"/>
    <mergeCell ref="H2877:J2877"/>
    <mergeCell ref="K2877:M2877"/>
    <mergeCell ref="K2509:M2509"/>
    <mergeCell ref="K2514:M2514"/>
    <mergeCell ref="K2515:L2515"/>
    <mergeCell ref="K2516:L2516"/>
    <mergeCell ref="K2517:L2517"/>
    <mergeCell ref="H2519:I2519"/>
    <mergeCell ref="B2498:C2498"/>
    <mergeCell ref="D2498:I2498"/>
    <mergeCell ref="D2501:I2501"/>
    <mergeCell ref="B2330:C2330"/>
    <mergeCell ref="D2330:I2330"/>
    <mergeCell ref="D2333:I2333"/>
    <mergeCell ref="D2334:F2334"/>
    <mergeCell ref="G2334:I2334"/>
    <mergeCell ref="D2337:I2337"/>
    <mergeCell ref="D2338:F2338"/>
    <mergeCell ref="G2338:I2338"/>
    <mergeCell ref="B2341:D2341"/>
    <mergeCell ref="E2341:G2341"/>
    <mergeCell ref="K1869:M1869"/>
    <mergeCell ref="K1837:M1837"/>
    <mergeCell ref="K1842:M1842"/>
    <mergeCell ref="K1843:L1843"/>
    <mergeCell ref="K1844:L1844"/>
    <mergeCell ref="K1845:L1845"/>
    <mergeCell ref="H1847:I1847"/>
    <mergeCell ref="B1858:C1858"/>
    <mergeCell ref="D1858:I1858"/>
    <mergeCell ref="D1861:I1861"/>
    <mergeCell ref="E2207:G2207"/>
    <mergeCell ref="H2207:J2207"/>
    <mergeCell ref="B1994:C1994"/>
    <mergeCell ref="D1994:I1994"/>
    <mergeCell ref="D1997:I1997"/>
    <mergeCell ref="D1998:F1998"/>
    <mergeCell ref="G1998:I1998"/>
    <mergeCell ref="D2001:I2001"/>
    <mergeCell ref="D2002:F2002"/>
    <mergeCell ref="K2081:L2081"/>
    <mergeCell ref="H2083:I2083"/>
    <mergeCell ref="B2128:C2128"/>
    <mergeCell ref="D2128:I2128"/>
    <mergeCell ref="K2012:L2012"/>
    <mergeCell ref="K1642:L1642"/>
    <mergeCell ref="K1643:L1643"/>
    <mergeCell ref="H1645:I1645"/>
    <mergeCell ref="D1631:I1631"/>
    <mergeCell ref="D1632:F1632"/>
    <mergeCell ref="G1632:I1632"/>
    <mergeCell ref="B1635:D1635"/>
    <mergeCell ref="E1635:G1635"/>
    <mergeCell ref="H1635:J1635"/>
    <mergeCell ref="K1635:M1635"/>
    <mergeCell ref="K1640:M1640"/>
    <mergeCell ref="K1641:L1641"/>
    <mergeCell ref="K1803:M1803"/>
    <mergeCell ref="K1808:M1808"/>
    <mergeCell ref="K1809:L1809"/>
    <mergeCell ref="K1810:L1810"/>
    <mergeCell ref="K1811:L1811"/>
    <mergeCell ref="D1800:F1800"/>
    <mergeCell ref="G1800:I1800"/>
    <mergeCell ref="B1803:D1803"/>
    <mergeCell ref="E1803:G1803"/>
    <mergeCell ref="H1803:J1803"/>
    <mergeCell ref="B1658:C1658"/>
    <mergeCell ref="D1658:I1658"/>
    <mergeCell ref="D1661:I1661"/>
    <mergeCell ref="D1662:F1662"/>
    <mergeCell ref="G1662:I1662"/>
    <mergeCell ref="D1665:I1665"/>
    <mergeCell ref="K1569:M1569"/>
    <mergeCell ref="K1574:M1574"/>
    <mergeCell ref="K1575:L1575"/>
    <mergeCell ref="K1576:L1576"/>
    <mergeCell ref="K1577:L1577"/>
    <mergeCell ref="D1463:I1463"/>
    <mergeCell ref="D1464:F1464"/>
    <mergeCell ref="B1558:C1558"/>
    <mergeCell ref="D1558:I1558"/>
    <mergeCell ref="D1561:I1561"/>
    <mergeCell ref="K1405:L1405"/>
    <mergeCell ref="K1406:L1406"/>
    <mergeCell ref="K1407:L1407"/>
    <mergeCell ref="D1430:F1430"/>
    <mergeCell ref="K2005:M2005"/>
    <mergeCell ref="K2010:M2010"/>
    <mergeCell ref="K2011:L2011"/>
    <mergeCell ref="D1666:F1666"/>
    <mergeCell ref="G1666:I1666"/>
    <mergeCell ref="B1669:D1669"/>
    <mergeCell ref="E1669:G1669"/>
    <mergeCell ref="K1607:L1607"/>
    <mergeCell ref="K1608:L1608"/>
    <mergeCell ref="K1609:L1609"/>
    <mergeCell ref="H1611:I1611"/>
    <mergeCell ref="B1624:C1624"/>
    <mergeCell ref="D1624:I1624"/>
    <mergeCell ref="D1627:I1627"/>
    <mergeCell ref="D1628:F1628"/>
    <mergeCell ref="G1628:I1628"/>
    <mergeCell ref="H1601:J1601"/>
    <mergeCell ref="K1601:M1601"/>
    <mergeCell ref="K1606:M1606"/>
    <mergeCell ref="D1594:F1594"/>
    <mergeCell ref="G1430:I1430"/>
    <mergeCell ref="B1433:D1433"/>
    <mergeCell ref="E1433:G1433"/>
    <mergeCell ref="H1433:J1433"/>
    <mergeCell ref="K1433:M1433"/>
    <mergeCell ref="D1292:F1292"/>
    <mergeCell ref="G1292:I1292"/>
    <mergeCell ref="D1295:I1295"/>
    <mergeCell ref="D1296:F1296"/>
    <mergeCell ref="G1296:I1296"/>
    <mergeCell ref="B1299:D1299"/>
    <mergeCell ref="E1299:G1299"/>
    <mergeCell ref="H1299:J1299"/>
    <mergeCell ref="K1299:M1299"/>
    <mergeCell ref="K1304:M1304"/>
    <mergeCell ref="K1305:L1305"/>
    <mergeCell ref="K1104:M1104"/>
    <mergeCell ref="K1105:L1105"/>
    <mergeCell ref="K1106:L1106"/>
    <mergeCell ref="K1107:L1107"/>
    <mergeCell ref="H1109:I1109"/>
    <mergeCell ref="B1122:C1122"/>
    <mergeCell ref="D1231:I1231"/>
    <mergeCell ref="D1232:F1232"/>
    <mergeCell ref="G1232:I1232"/>
    <mergeCell ref="B1235:D1235"/>
    <mergeCell ref="E1235:G1235"/>
    <mergeCell ref="H1235:J1235"/>
    <mergeCell ref="K1235:M1235"/>
    <mergeCell ref="K1240:M1240"/>
    <mergeCell ref="K1241:L1241"/>
    <mergeCell ref="D1126:F1126"/>
    <mergeCell ref="D1193:I1193"/>
    <mergeCell ref="D1194:F1194"/>
    <mergeCell ref="G1194:I1194"/>
    <mergeCell ref="D1197:I1197"/>
    <mergeCell ref="K1399:M1399"/>
    <mergeCell ref="K1404:M1404"/>
    <mergeCell ref="K704:L704"/>
    <mergeCell ref="K972:L972"/>
    <mergeCell ref="K973:L973"/>
    <mergeCell ref="K965:M965"/>
    <mergeCell ref="G958:I958"/>
    <mergeCell ref="H975:I975"/>
    <mergeCell ref="K970:M970"/>
    <mergeCell ref="D1122:I1122"/>
    <mergeCell ref="D1125:I1125"/>
    <mergeCell ref="K1175:L1175"/>
    <mergeCell ref="H1177:I1177"/>
    <mergeCell ref="D1392:F1392"/>
    <mergeCell ref="G1392:I1392"/>
    <mergeCell ref="D1395:I1395"/>
    <mergeCell ref="D1396:F1396"/>
    <mergeCell ref="G1396:I1396"/>
    <mergeCell ref="B1399:D1399"/>
    <mergeCell ref="E1399:G1399"/>
    <mergeCell ref="H1399:J1399"/>
    <mergeCell ref="K971:L971"/>
    <mergeCell ref="K1267:M1267"/>
    <mergeCell ref="K1272:M1272"/>
    <mergeCell ref="K1273:L1273"/>
    <mergeCell ref="K1274:L1274"/>
    <mergeCell ref="K1275:L1275"/>
    <mergeCell ref="D1291:I1291"/>
    <mergeCell ref="D1159:I1159"/>
    <mergeCell ref="D1160:F1160"/>
    <mergeCell ref="G1160:I1160"/>
    <mergeCell ref="D1163:I1163"/>
    <mergeCell ref="G1164:I1164"/>
    <mergeCell ref="B1167:D1167"/>
    <mergeCell ref="E1167:G1167"/>
    <mergeCell ref="H1167:J1167"/>
    <mergeCell ref="K1167:M1167"/>
    <mergeCell ref="K1172:M1172"/>
    <mergeCell ref="K1173:L1173"/>
    <mergeCell ref="K1174:L1174"/>
    <mergeCell ref="D1096:F1096"/>
    <mergeCell ref="G1096:I1096"/>
    <mergeCell ref="B1099:D1099"/>
    <mergeCell ref="E1099:G1099"/>
    <mergeCell ref="H1099:J1099"/>
    <mergeCell ref="G1126:I1126"/>
    <mergeCell ref="D656:F656"/>
    <mergeCell ref="G656:I656"/>
    <mergeCell ref="K670:L670"/>
    <mergeCell ref="K671:L671"/>
    <mergeCell ref="H673:I673"/>
    <mergeCell ref="D659:I659"/>
    <mergeCell ref="D660:F660"/>
    <mergeCell ref="G660:I660"/>
    <mergeCell ref="B663:D663"/>
    <mergeCell ref="E663:G663"/>
    <mergeCell ref="H663:J663"/>
    <mergeCell ref="K663:M663"/>
    <mergeCell ref="K668:M668"/>
    <mergeCell ref="K669:L669"/>
    <mergeCell ref="K697:M697"/>
    <mergeCell ref="K702:M702"/>
    <mergeCell ref="K703:L703"/>
    <mergeCell ref="K631:M631"/>
    <mergeCell ref="K636:M636"/>
    <mergeCell ref="K637:L637"/>
    <mergeCell ref="K638:L638"/>
    <mergeCell ref="K639:L639"/>
    <mergeCell ref="H641:I641"/>
    <mergeCell ref="B652:C652"/>
    <mergeCell ref="D652:I652"/>
    <mergeCell ref="D655:I655"/>
    <mergeCell ref="D628:F628"/>
    <mergeCell ref="G628:I628"/>
    <mergeCell ref="B631:D631"/>
    <mergeCell ref="E631:G631"/>
    <mergeCell ref="H631:J631"/>
    <mergeCell ref="D266:F266"/>
    <mergeCell ref="G266:I266"/>
    <mergeCell ref="B269:D269"/>
    <mergeCell ref="E269:G269"/>
    <mergeCell ref="H269:J269"/>
    <mergeCell ref="B456:C456"/>
    <mergeCell ref="D456:I456"/>
    <mergeCell ref="D459:I459"/>
    <mergeCell ref="D460:F460"/>
    <mergeCell ref="G460:I460"/>
    <mergeCell ref="B422:C422"/>
    <mergeCell ref="B586:C586"/>
    <mergeCell ref="D586:I586"/>
    <mergeCell ref="D589:I589"/>
    <mergeCell ref="D590:F590"/>
    <mergeCell ref="G590:I590"/>
    <mergeCell ref="D593:I593"/>
    <mergeCell ref="D594:F594"/>
    <mergeCell ref="G594:I594"/>
    <mergeCell ref="B597:D597"/>
    <mergeCell ref="E597:G597"/>
    <mergeCell ref="B292:C292"/>
    <mergeCell ref="D292:I292"/>
    <mergeCell ref="D295:I295"/>
    <mergeCell ref="D296:F296"/>
    <mergeCell ref="G296:I296"/>
    <mergeCell ref="D299:I299"/>
    <mergeCell ref="H607:I607"/>
    <mergeCell ref="B3094:C3094"/>
    <mergeCell ref="D3094:I3094"/>
    <mergeCell ref="D3097:I3097"/>
    <mergeCell ref="B686:C686"/>
    <mergeCell ref="D686:I686"/>
    <mergeCell ref="D689:I689"/>
    <mergeCell ref="D690:F690"/>
    <mergeCell ref="G690:I690"/>
    <mergeCell ref="D693:I693"/>
    <mergeCell ref="D694:F694"/>
    <mergeCell ref="G694:I694"/>
    <mergeCell ref="B697:D697"/>
    <mergeCell ref="E697:G697"/>
    <mergeCell ref="H697:J697"/>
    <mergeCell ref="G962:I962"/>
    <mergeCell ref="B965:D965"/>
    <mergeCell ref="E965:G965"/>
    <mergeCell ref="H965:J965"/>
    <mergeCell ref="B620:C620"/>
    <mergeCell ref="D620:I620"/>
    <mergeCell ref="D623:I623"/>
    <mergeCell ref="D624:F624"/>
    <mergeCell ref="G624:I624"/>
    <mergeCell ref="D627:I627"/>
    <mergeCell ref="D961:I961"/>
    <mergeCell ref="D962:F962"/>
    <mergeCell ref="K173:M173"/>
    <mergeCell ref="K178:M178"/>
    <mergeCell ref="K179:L179"/>
    <mergeCell ref="K180:L180"/>
    <mergeCell ref="K181:L181"/>
    <mergeCell ref="K440:L440"/>
    <mergeCell ref="K441:L441"/>
    <mergeCell ref="D202:F202"/>
    <mergeCell ref="G202:I202"/>
    <mergeCell ref="B205:D205"/>
    <mergeCell ref="E205:G205"/>
    <mergeCell ref="H205:J205"/>
    <mergeCell ref="K205:M205"/>
    <mergeCell ref="K210:M210"/>
    <mergeCell ref="K211:L211"/>
    <mergeCell ref="K212:L212"/>
    <mergeCell ref="K213:L213"/>
    <mergeCell ref="H215:I215"/>
    <mergeCell ref="B258:C258"/>
    <mergeCell ref="D258:I258"/>
    <mergeCell ref="D261:I261"/>
    <mergeCell ref="D262:F262"/>
    <mergeCell ref="G262:I262"/>
    <mergeCell ref="D265:I265"/>
    <mergeCell ref="H597:J597"/>
    <mergeCell ref="K597:M597"/>
    <mergeCell ref="K602:M602"/>
    <mergeCell ref="K603:L603"/>
    <mergeCell ref="K604:L604"/>
    <mergeCell ref="K605:L605"/>
    <mergeCell ref="D69:I69"/>
    <mergeCell ref="D70:F70"/>
    <mergeCell ref="B3734:C3734"/>
    <mergeCell ref="B162:C162"/>
    <mergeCell ref="D162:I162"/>
    <mergeCell ref="D165:I165"/>
    <mergeCell ref="D166:F166"/>
    <mergeCell ref="G166:I166"/>
    <mergeCell ref="D169:I169"/>
    <mergeCell ref="D170:F170"/>
    <mergeCell ref="G170:I170"/>
    <mergeCell ref="B173:D173"/>
    <mergeCell ref="E173:G173"/>
    <mergeCell ref="H173:J173"/>
    <mergeCell ref="H183:I183"/>
    <mergeCell ref="B1354:C1354"/>
    <mergeCell ref="D1354:I1354"/>
    <mergeCell ref="H443:I443"/>
    <mergeCell ref="H433:J433"/>
    <mergeCell ref="B194:C194"/>
    <mergeCell ref="D194:I194"/>
    <mergeCell ref="D197:I197"/>
    <mergeCell ref="D198:F198"/>
    <mergeCell ref="G198:I198"/>
    <mergeCell ref="D201:I201"/>
    <mergeCell ref="B226:C226"/>
    <mergeCell ref="E467:G467"/>
    <mergeCell ref="H467:J467"/>
    <mergeCell ref="D957:I957"/>
    <mergeCell ref="D958:F958"/>
    <mergeCell ref="D37:I37"/>
    <mergeCell ref="D38:F38"/>
    <mergeCell ref="G38:I38"/>
    <mergeCell ref="H151:I151"/>
    <mergeCell ref="B130:C130"/>
    <mergeCell ref="B98:C98"/>
    <mergeCell ref="B66:C66"/>
    <mergeCell ref="B34:C34"/>
    <mergeCell ref="D137:I137"/>
    <mergeCell ref="D138:F138"/>
    <mergeCell ref="G138:I138"/>
    <mergeCell ref="K141:M141"/>
    <mergeCell ref="K146:M146"/>
    <mergeCell ref="K147:L147"/>
    <mergeCell ref="K148:L148"/>
    <mergeCell ref="K149:L149"/>
    <mergeCell ref="D134:F134"/>
    <mergeCell ref="G134:I134"/>
    <mergeCell ref="B141:D141"/>
    <mergeCell ref="E141:G141"/>
    <mergeCell ref="H141:J141"/>
    <mergeCell ref="H87:I87"/>
    <mergeCell ref="K77:M77"/>
    <mergeCell ref="K82:M82"/>
    <mergeCell ref="K83:L83"/>
    <mergeCell ref="K84:L84"/>
    <mergeCell ref="K85:L85"/>
    <mergeCell ref="D74:F74"/>
    <mergeCell ref="G74:I74"/>
    <mergeCell ref="B77:D77"/>
    <mergeCell ref="E77:G77"/>
    <mergeCell ref="H77:J77"/>
    <mergeCell ref="B13:D13"/>
    <mergeCell ref="E13:G13"/>
    <mergeCell ref="H13:J13"/>
    <mergeCell ref="K13:M13"/>
    <mergeCell ref="D2:I2"/>
    <mergeCell ref="D5:I5"/>
    <mergeCell ref="D6:F6"/>
    <mergeCell ref="G6:I6"/>
    <mergeCell ref="D9:I9"/>
    <mergeCell ref="D10:F10"/>
    <mergeCell ref="G10:I10"/>
    <mergeCell ref="B2:C2"/>
    <mergeCell ref="K18:M18"/>
    <mergeCell ref="K19:L19"/>
    <mergeCell ref="K20:L20"/>
    <mergeCell ref="K21:L21"/>
    <mergeCell ref="D34:I34"/>
    <mergeCell ref="H23:I23"/>
    <mergeCell ref="D464:F464"/>
    <mergeCell ref="G464:I464"/>
    <mergeCell ref="B467:D467"/>
    <mergeCell ref="D41:I41"/>
    <mergeCell ref="D42:F42"/>
    <mergeCell ref="G42:I42"/>
    <mergeCell ref="D98:I98"/>
    <mergeCell ref="D101:I101"/>
    <mergeCell ref="D102:F102"/>
    <mergeCell ref="G102:I102"/>
    <mergeCell ref="D105:I105"/>
    <mergeCell ref="D106:F106"/>
    <mergeCell ref="G106:I106"/>
    <mergeCell ref="B109:D109"/>
    <mergeCell ref="E109:G109"/>
    <mergeCell ref="H109:J109"/>
    <mergeCell ref="K109:M109"/>
    <mergeCell ref="K114:M114"/>
    <mergeCell ref="K115:L115"/>
    <mergeCell ref="K116:L116"/>
    <mergeCell ref="G70:I70"/>
    <mergeCell ref="D73:I73"/>
    <mergeCell ref="K52:L52"/>
    <mergeCell ref="K53:L53"/>
    <mergeCell ref="H55:I55"/>
    <mergeCell ref="B45:D45"/>
    <mergeCell ref="E45:G45"/>
    <mergeCell ref="H45:J45"/>
    <mergeCell ref="K45:M45"/>
    <mergeCell ref="K50:M50"/>
    <mergeCell ref="K51:L51"/>
    <mergeCell ref="D66:I66"/>
    <mergeCell ref="K274:M274"/>
    <mergeCell ref="K275:L275"/>
    <mergeCell ref="K276:L276"/>
    <mergeCell ref="K117:L117"/>
    <mergeCell ref="H119:I119"/>
    <mergeCell ref="D3734:I3734"/>
    <mergeCell ref="D3737:I3737"/>
    <mergeCell ref="D3738:F3738"/>
    <mergeCell ref="G3738:I3738"/>
    <mergeCell ref="D422:I422"/>
    <mergeCell ref="D425:I425"/>
    <mergeCell ref="D426:F426"/>
    <mergeCell ref="G426:I426"/>
    <mergeCell ref="D429:I429"/>
    <mergeCell ref="D430:F430"/>
    <mergeCell ref="G430:I430"/>
    <mergeCell ref="B433:D433"/>
    <mergeCell ref="E433:G433"/>
    <mergeCell ref="D130:I130"/>
    <mergeCell ref="D133:I133"/>
    <mergeCell ref="K433:M433"/>
    <mergeCell ref="K438:M438"/>
    <mergeCell ref="K439:L439"/>
    <mergeCell ref="K277:L277"/>
    <mergeCell ref="H279:I279"/>
    <mergeCell ref="K467:M467"/>
    <mergeCell ref="K472:M472"/>
    <mergeCell ref="K473:L473"/>
    <mergeCell ref="K474:L474"/>
    <mergeCell ref="K475:L475"/>
    <mergeCell ref="H477:I477"/>
    <mergeCell ref="D463:I463"/>
    <mergeCell ref="D226:I226"/>
    <mergeCell ref="D229:I229"/>
    <mergeCell ref="D230:F230"/>
    <mergeCell ref="G230:I230"/>
    <mergeCell ref="D233:I233"/>
    <mergeCell ref="D234:F234"/>
    <mergeCell ref="G234:I234"/>
    <mergeCell ref="B237:D237"/>
    <mergeCell ref="E237:G237"/>
    <mergeCell ref="H237:J237"/>
    <mergeCell ref="K237:M237"/>
    <mergeCell ref="K242:M242"/>
    <mergeCell ref="K243:L243"/>
    <mergeCell ref="K244:L244"/>
    <mergeCell ref="K245:L245"/>
    <mergeCell ref="H247:I247"/>
    <mergeCell ref="K269:M269"/>
    <mergeCell ref="H1409:I1409"/>
    <mergeCell ref="B1422:C1422"/>
    <mergeCell ref="D1422:I1422"/>
    <mergeCell ref="D1425:I1425"/>
    <mergeCell ref="D1426:F1426"/>
    <mergeCell ref="G1426:I1426"/>
    <mergeCell ref="D1429:I1429"/>
    <mergeCell ref="D3741:I3741"/>
    <mergeCell ref="D3742:F3742"/>
    <mergeCell ref="G3742:I3742"/>
    <mergeCell ref="H1579:I1579"/>
    <mergeCell ref="B1590:C1590"/>
    <mergeCell ref="D1590:I1590"/>
    <mergeCell ref="D1593:I1593"/>
    <mergeCell ref="B1490:C1490"/>
    <mergeCell ref="G1464:I1464"/>
    <mergeCell ref="B1467:D1467"/>
    <mergeCell ref="E1467:G1467"/>
    <mergeCell ref="H1467:J1467"/>
    <mergeCell ref="D1866:F1866"/>
    <mergeCell ref="G1866:I1866"/>
    <mergeCell ref="B1869:D1869"/>
    <mergeCell ref="E1869:G1869"/>
    <mergeCell ref="H1869:J1869"/>
    <mergeCell ref="B1926:C1926"/>
    <mergeCell ref="D1926:I1926"/>
    <mergeCell ref="D1929:I1929"/>
    <mergeCell ref="D1930:F1930"/>
    <mergeCell ref="G1930:I1930"/>
    <mergeCell ref="D1933:I1933"/>
    <mergeCell ref="D1934:F1934"/>
    <mergeCell ref="G1934:I1934"/>
    <mergeCell ref="B4004:C4004"/>
    <mergeCell ref="D4004:I4004"/>
    <mergeCell ref="D4007:I4007"/>
    <mergeCell ref="K4020:M4020"/>
    <mergeCell ref="K4021:L4021"/>
    <mergeCell ref="K4022:L4022"/>
    <mergeCell ref="D3940:F3940"/>
    <mergeCell ref="G3940:I3940"/>
    <mergeCell ref="D3943:I3943"/>
    <mergeCell ref="D3944:F3944"/>
    <mergeCell ref="G3944:I3944"/>
    <mergeCell ref="B3947:D3947"/>
    <mergeCell ref="E3947:G3947"/>
    <mergeCell ref="H3947:J3947"/>
    <mergeCell ref="K3947:M3947"/>
    <mergeCell ref="K3952:M3952"/>
    <mergeCell ref="K3953:L3953"/>
    <mergeCell ref="K3954:L3954"/>
    <mergeCell ref="K3955:L3955"/>
    <mergeCell ref="H3957:I3957"/>
    <mergeCell ref="B3970:C3970"/>
    <mergeCell ref="D3970:I3970"/>
    <mergeCell ref="D3973:I3973"/>
    <mergeCell ref="D3974:F3974"/>
    <mergeCell ref="G3974:I3974"/>
    <mergeCell ref="D3977:I3977"/>
    <mergeCell ref="D3978:F3978"/>
    <mergeCell ref="G3978:I3978"/>
    <mergeCell ref="B3981:D3981"/>
    <mergeCell ref="E3981:G3981"/>
    <mergeCell ref="H3981:J3981"/>
    <mergeCell ref="K3981:M3981"/>
    <mergeCell ref="K4023:L4023"/>
    <mergeCell ref="K4015:M4015"/>
    <mergeCell ref="H4025:I4025"/>
    <mergeCell ref="D4008:F4008"/>
    <mergeCell ref="G4008:I4008"/>
    <mergeCell ref="D4011:I4011"/>
    <mergeCell ref="D4012:F4012"/>
    <mergeCell ref="G4012:I4012"/>
    <mergeCell ref="B4015:D4015"/>
    <mergeCell ref="E4015:G4015"/>
    <mergeCell ref="H4015:J4015"/>
    <mergeCell ref="K705:L705"/>
    <mergeCell ref="H707:I707"/>
    <mergeCell ref="B852:C852"/>
    <mergeCell ref="D852:I852"/>
    <mergeCell ref="D855:I855"/>
    <mergeCell ref="D856:F856"/>
    <mergeCell ref="G856:I856"/>
    <mergeCell ref="D859:I859"/>
    <mergeCell ref="D860:F860"/>
    <mergeCell ref="G860:I860"/>
    <mergeCell ref="B863:D863"/>
    <mergeCell ref="E863:G863"/>
    <mergeCell ref="H863:J863"/>
    <mergeCell ref="K863:M863"/>
    <mergeCell ref="K868:M868"/>
    <mergeCell ref="K869:L869"/>
    <mergeCell ref="K870:L870"/>
    <mergeCell ref="K871:L871"/>
    <mergeCell ref="H873:I873"/>
    <mergeCell ref="B954:C954"/>
    <mergeCell ref="D954:I954"/>
    <mergeCell ref="G1358:I1358"/>
    <mergeCell ref="D1361:I1361"/>
    <mergeCell ref="D1362:F1362"/>
    <mergeCell ref="G1362:I1362"/>
    <mergeCell ref="K1371:L1371"/>
    <mergeCell ref="K1372:L1372"/>
    <mergeCell ref="K1373:L1373"/>
    <mergeCell ref="H1375:I1375"/>
    <mergeCell ref="B1365:D1365"/>
    <mergeCell ref="E1365:G1365"/>
    <mergeCell ref="H1365:J1365"/>
    <mergeCell ref="K1365:M1365"/>
    <mergeCell ref="K1370:M1370"/>
    <mergeCell ref="K1306:L1306"/>
    <mergeCell ref="K1307:L1307"/>
    <mergeCell ref="H1309:I1309"/>
    <mergeCell ref="B1322:C1322"/>
    <mergeCell ref="D1322:I1322"/>
    <mergeCell ref="D1325:I1325"/>
    <mergeCell ref="D1326:F1326"/>
    <mergeCell ref="G1326:I1326"/>
    <mergeCell ref="D1329:I1329"/>
    <mergeCell ref="D1330:F1330"/>
    <mergeCell ref="G1330:I1330"/>
    <mergeCell ref="B1333:D1333"/>
    <mergeCell ref="E1333:G1333"/>
    <mergeCell ref="B1020:C1020"/>
    <mergeCell ref="K1509:L1509"/>
    <mergeCell ref="H1511:I1511"/>
    <mergeCell ref="D1490:I1490"/>
    <mergeCell ref="D1493:I1493"/>
    <mergeCell ref="D1494:F1494"/>
    <mergeCell ref="G1494:I1494"/>
    <mergeCell ref="D1497:I1497"/>
    <mergeCell ref="D1498:F1498"/>
    <mergeCell ref="G1498:I1498"/>
    <mergeCell ref="B1501:D1501"/>
    <mergeCell ref="E1501:G1501"/>
    <mergeCell ref="H1501:J1501"/>
    <mergeCell ref="B1456:C1456"/>
    <mergeCell ref="D1456:I1456"/>
    <mergeCell ref="D1459:I1459"/>
    <mergeCell ref="D1460:F1460"/>
    <mergeCell ref="G1460:I1460"/>
    <mergeCell ref="D1020:I1020"/>
    <mergeCell ref="D1023:I1023"/>
    <mergeCell ref="D1024:F1024"/>
    <mergeCell ref="G1024:I1024"/>
    <mergeCell ref="D1027:I1027"/>
    <mergeCell ref="D1028:F1028"/>
    <mergeCell ref="G1028:I1028"/>
    <mergeCell ref="B1031:D1031"/>
    <mergeCell ref="H1277:I1277"/>
    <mergeCell ref="B1388:C1388"/>
    <mergeCell ref="D1388:I1388"/>
    <mergeCell ref="D1391:I1391"/>
    <mergeCell ref="D1357:I1357"/>
    <mergeCell ref="D1358:F1358"/>
    <mergeCell ref="B1937:D1937"/>
    <mergeCell ref="E1937:G1937"/>
    <mergeCell ref="H1937:J1937"/>
    <mergeCell ref="K1937:M1937"/>
    <mergeCell ref="K1942:M1942"/>
    <mergeCell ref="K1943:L1943"/>
    <mergeCell ref="K1944:L1944"/>
    <mergeCell ref="K1945:L1945"/>
    <mergeCell ref="B1826:C1826"/>
    <mergeCell ref="D1826:I1826"/>
    <mergeCell ref="D1829:I1829"/>
    <mergeCell ref="D1830:F1830"/>
    <mergeCell ref="G1830:I1830"/>
    <mergeCell ref="D1833:I1833"/>
    <mergeCell ref="D1834:F1834"/>
    <mergeCell ref="G1834:I1834"/>
    <mergeCell ref="B1837:D1837"/>
    <mergeCell ref="E1837:G1837"/>
    <mergeCell ref="H1837:J1837"/>
    <mergeCell ref="K1874:M1874"/>
    <mergeCell ref="K1875:L1875"/>
    <mergeCell ref="K1876:L1876"/>
    <mergeCell ref="K1877:L1877"/>
    <mergeCell ref="H1879:I1879"/>
    <mergeCell ref="H2073:J2073"/>
    <mergeCell ref="K2073:M2073"/>
    <mergeCell ref="K2078:M2078"/>
    <mergeCell ref="K2079:L2079"/>
    <mergeCell ref="K2080:L2080"/>
    <mergeCell ref="H1947:I1947"/>
    <mergeCell ref="B2028:C2028"/>
    <mergeCell ref="D2028:I2028"/>
    <mergeCell ref="D2031:I2031"/>
    <mergeCell ref="D1960:I1960"/>
    <mergeCell ref="D1963:I1963"/>
    <mergeCell ref="D1964:F1964"/>
    <mergeCell ref="G1964:I1964"/>
    <mergeCell ref="D1967:I1967"/>
    <mergeCell ref="D1968:F1968"/>
    <mergeCell ref="G1968:I1968"/>
    <mergeCell ref="B1971:D1971"/>
    <mergeCell ref="E1971:G1971"/>
    <mergeCell ref="H1971:J1971"/>
    <mergeCell ref="K1971:M1971"/>
    <mergeCell ref="K1976:M1976"/>
    <mergeCell ref="K1977:L1977"/>
    <mergeCell ref="K1978:L1978"/>
    <mergeCell ref="K1979:L1979"/>
    <mergeCell ref="H1981:I1981"/>
    <mergeCell ref="B1960:C1960"/>
    <mergeCell ref="K2013:L2013"/>
    <mergeCell ref="H2015:I2015"/>
    <mergeCell ref="G2002:I2002"/>
    <mergeCell ref="B2005:D2005"/>
    <mergeCell ref="E2005:G2005"/>
    <mergeCell ref="H2005:J2005"/>
    <mergeCell ref="H2173:J2173"/>
    <mergeCell ref="K2173:M2173"/>
    <mergeCell ref="K2178:M2178"/>
    <mergeCell ref="K2179:L2179"/>
    <mergeCell ref="K2180:L2180"/>
    <mergeCell ref="D2032:F2032"/>
    <mergeCell ref="G2032:I2032"/>
    <mergeCell ref="D2035:I2035"/>
    <mergeCell ref="D2036:F2036"/>
    <mergeCell ref="G2036:I2036"/>
    <mergeCell ref="B2039:D2039"/>
    <mergeCell ref="E2039:G2039"/>
    <mergeCell ref="H2039:J2039"/>
    <mergeCell ref="K2039:M2039"/>
    <mergeCell ref="K2044:M2044"/>
    <mergeCell ref="K2045:L2045"/>
    <mergeCell ref="K2046:L2046"/>
    <mergeCell ref="K2047:L2047"/>
    <mergeCell ref="H2049:I2049"/>
    <mergeCell ref="B2096:C2096"/>
    <mergeCell ref="D2096:I2096"/>
    <mergeCell ref="D2099:I2099"/>
    <mergeCell ref="B2062:C2062"/>
    <mergeCell ref="D2062:I2062"/>
    <mergeCell ref="D2065:I2065"/>
    <mergeCell ref="D2066:F2066"/>
    <mergeCell ref="G2066:I2066"/>
    <mergeCell ref="D2069:I2069"/>
    <mergeCell ref="D2070:F2070"/>
    <mergeCell ref="G2070:I2070"/>
    <mergeCell ref="B2073:D2073"/>
    <mergeCell ref="E2073:G2073"/>
    <mergeCell ref="K2281:L2281"/>
    <mergeCell ref="K2282:L2282"/>
    <mergeCell ref="K2283:L2283"/>
    <mergeCell ref="H2285:I2285"/>
    <mergeCell ref="B2230:C2230"/>
    <mergeCell ref="D2230:I2230"/>
    <mergeCell ref="D2233:I2233"/>
    <mergeCell ref="K2207:M2207"/>
    <mergeCell ref="K2212:M2212"/>
    <mergeCell ref="K2213:L2213"/>
    <mergeCell ref="K2214:L2214"/>
    <mergeCell ref="K2215:L2215"/>
    <mergeCell ref="H2217:I2217"/>
    <mergeCell ref="B2196:C2196"/>
    <mergeCell ref="D2196:I2196"/>
    <mergeCell ref="D2199:I2199"/>
    <mergeCell ref="D2200:F2200"/>
    <mergeCell ref="G2200:I2200"/>
    <mergeCell ref="D2203:I2203"/>
    <mergeCell ref="D2204:F2204"/>
    <mergeCell ref="G2204:I2204"/>
    <mergeCell ref="B2207:D2207"/>
    <mergeCell ref="D2234:F2234"/>
    <mergeCell ref="G2234:I2234"/>
    <mergeCell ref="D2237:I2237"/>
    <mergeCell ref="D2238:F2238"/>
    <mergeCell ref="G2238:I2238"/>
    <mergeCell ref="B2241:D2241"/>
    <mergeCell ref="E2241:G2241"/>
    <mergeCell ref="H2241:J2241"/>
    <mergeCell ref="K2241:M2241"/>
    <mergeCell ref="K2246:M2246"/>
    <mergeCell ref="D2809:I2809"/>
    <mergeCell ref="D2810:F2810"/>
    <mergeCell ref="G2810:I2810"/>
    <mergeCell ref="B2813:D2813"/>
    <mergeCell ref="E2813:G2813"/>
    <mergeCell ref="H2813:J2813"/>
    <mergeCell ref="B2296:C2296"/>
    <mergeCell ref="D2296:I2296"/>
    <mergeCell ref="D2299:I2299"/>
    <mergeCell ref="K2312:M2312"/>
    <mergeCell ref="K2313:L2313"/>
    <mergeCell ref="K2314:L2314"/>
    <mergeCell ref="K2315:L2315"/>
    <mergeCell ref="H2317:I2317"/>
    <mergeCell ref="D2300:F2300"/>
    <mergeCell ref="G2300:I2300"/>
    <mergeCell ref="D2303:I2303"/>
    <mergeCell ref="D2304:F2304"/>
    <mergeCell ref="G2304:I2304"/>
    <mergeCell ref="B2307:D2307"/>
    <mergeCell ref="E2307:G2307"/>
    <mergeCell ref="H2307:J2307"/>
    <mergeCell ref="K2307:M2307"/>
    <mergeCell ref="D2502:F2502"/>
    <mergeCell ref="G2502:I2502"/>
    <mergeCell ref="D2505:I2505"/>
    <mergeCell ref="D2506:F2506"/>
    <mergeCell ref="G2506:I2506"/>
    <mergeCell ref="B2509:D2509"/>
    <mergeCell ref="E2509:G2509"/>
    <mergeCell ref="H2509:J2509"/>
    <mergeCell ref="K2380:M2380"/>
    <mergeCell ref="B3600:C3600"/>
    <mergeCell ref="D3600:I3600"/>
    <mergeCell ref="D3603:I3603"/>
    <mergeCell ref="K2845:M2845"/>
    <mergeCell ref="K2850:M2850"/>
    <mergeCell ref="K2851:L2851"/>
    <mergeCell ref="K2852:L2852"/>
    <mergeCell ref="K2853:L2853"/>
    <mergeCell ref="H2855:I2855"/>
    <mergeCell ref="B2866:C2866"/>
    <mergeCell ref="D2866:I2866"/>
    <mergeCell ref="D2869:I2869"/>
    <mergeCell ref="B2834:C2834"/>
    <mergeCell ref="D2834:I2834"/>
    <mergeCell ref="D2837:I2837"/>
    <mergeCell ref="D2838:F2838"/>
    <mergeCell ref="G2838:I2838"/>
    <mergeCell ref="D2841:I2841"/>
    <mergeCell ref="D2842:F2842"/>
    <mergeCell ref="G2842:I2842"/>
    <mergeCell ref="B2845:D2845"/>
    <mergeCell ref="E2845:G2845"/>
    <mergeCell ref="H2845:J2845"/>
    <mergeCell ref="K2882:M2882"/>
    <mergeCell ref="K2883:L2883"/>
    <mergeCell ref="K2884:L2884"/>
    <mergeCell ref="K2885:L2885"/>
    <mergeCell ref="H2887:I2887"/>
    <mergeCell ref="B2898:C2898"/>
    <mergeCell ref="D2898:I2898"/>
    <mergeCell ref="D2901:I2901"/>
    <mergeCell ref="D2902:F2902"/>
    <mergeCell ref="D3604:F3604"/>
    <mergeCell ref="G3604:I3604"/>
    <mergeCell ref="D3607:I3607"/>
    <mergeCell ref="D3608:F3608"/>
    <mergeCell ref="G3608:I3608"/>
    <mergeCell ref="B3611:D3611"/>
    <mergeCell ref="E3611:G3611"/>
    <mergeCell ref="H3611:J3611"/>
    <mergeCell ref="K3611:M3611"/>
    <mergeCell ref="K3616:M3616"/>
    <mergeCell ref="K3617:L3617"/>
    <mergeCell ref="K3618:L3618"/>
    <mergeCell ref="K3619:L3619"/>
    <mergeCell ref="H3621:I3621"/>
    <mergeCell ref="B3632:C3632"/>
    <mergeCell ref="D3632:I3632"/>
    <mergeCell ref="D3635:I3635"/>
    <mergeCell ref="B3834:C3834"/>
    <mergeCell ref="D3834:I3834"/>
    <mergeCell ref="D3837:I3837"/>
    <mergeCell ref="D3636:F3636"/>
    <mergeCell ref="G3636:I3636"/>
    <mergeCell ref="D3639:I3639"/>
    <mergeCell ref="D3640:F3640"/>
    <mergeCell ref="G3640:I3640"/>
    <mergeCell ref="B3643:D3643"/>
    <mergeCell ref="E3643:G3643"/>
    <mergeCell ref="H3643:J3643"/>
    <mergeCell ref="K3643:M3643"/>
    <mergeCell ref="K3648:M3648"/>
    <mergeCell ref="K3649:L3649"/>
    <mergeCell ref="K3650:L3650"/>
    <mergeCell ref="K3651:L3651"/>
    <mergeCell ref="H3653:I3653"/>
    <mergeCell ref="E3745:G3745"/>
    <mergeCell ref="H3745:J3745"/>
    <mergeCell ref="H3755:I3755"/>
    <mergeCell ref="K3745:M3745"/>
    <mergeCell ref="K3750:M3750"/>
    <mergeCell ref="K3751:L3751"/>
    <mergeCell ref="K3752:L3752"/>
    <mergeCell ref="K3753:L3753"/>
    <mergeCell ref="B3666:C3666"/>
    <mergeCell ref="D3666:I3666"/>
    <mergeCell ref="D3669:I3669"/>
    <mergeCell ref="D3670:F3670"/>
    <mergeCell ref="G3670:I3670"/>
    <mergeCell ref="D3673:I3673"/>
    <mergeCell ref="D3674:F3674"/>
    <mergeCell ref="K3851:L3851"/>
    <mergeCell ref="K3852:L3852"/>
    <mergeCell ref="K3853:L3853"/>
    <mergeCell ref="H3855:I3855"/>
    <mergeCell ref="B3936:C3936"/>
    <mergeCell ref="D3936:I3936"/>
    <mergeCell ref="D3939:I3939"/>
    <mergeCell ref="D3910:F3910"/>
    <mergeCell ref="G3910:I3910"/>
    <mergeCell ref="B3913:D3913"/>
    <mergeCell ref="E3913:G3913"/>
    <mergeCell ref="H3913:J3913"/>
    <mergeCell ref="K3913:M3913"/>
    <mergeCell ref="K3918:M3918"/>
    <mergeCell ref="K3919:L3919"/>
    <mergeCell ref="K3920:L3920"/>
    <mergeCell ref="K3921:L3921"/>
    <mergeCell ref="H3923:I3923"/>
    <mergeCell ref="B3902:C3902"/>
    <mergeCell ref="D3902:I3902"/>
    <mergeCell ref="D3905:I3905"/>
    <mergeCell ref="D3906:F3906"/>
    <mergeCell ref="G3906:I3906"/>
    <mergeCell ref="D3909:I3909"/>
    <mergeCell ref="B3879:D3879"/>
    <mergeCell ref="E3879:G3879"/>
    <mergeCell ref="H3879:J3879"/>
    <mergeCell ref="K3879:M3879"/>
    <mergeCell ref="B4072:C4072"/>
    <mergeCell ref="D4072:I4072"/>
    <mergeCell ref="D4075:I4075"/>
    <mergeCell ref="D4076:F4076"/>
    <mergeCell ref="G4076:I4076"/>
    <mergeCell ref="D4079:I4079"/>
    <mergeCell ref="D4080:F4080"/>
    <mergeCell ref="G4080:I4080"/>
    <mergeCell ref="B4083:D4083"/>
    <mergeCell ref="E4083:G4083"/>
    <mergeCell ref="H4083:J4083"/>
    <mergeCell ref="K4083:M4083"/>
    <mergeCell ref="K4088:M4088"/>
    <mergeCell ref="K4089:L4089"/>
    <mergeCell ref="K4090:L4090"/>
    <mergeCell ref="K4091:L4091"/>
    <mergeCell ref="H4093:I4093"/>
    <mergeCell ref="B488:C488"/>
    <mergeCell ref="D488:I488"/>
    <mergeCell ref="D491:I491"/>
    <mergeCell ref="D492:F492"/>
    <mergeCell ref="G492:I492"/>
    <mergeCell ref="D495:I495"/>
    <mergeCell ref="D496:F496"/>
    <mergeCell ref="G496:I496"/>
    <mergeCell ref="B499:D499"/>
    <mergeCell ref="E499:G499"/>
    <mergeCell ref="H499:J499"/>
    <mergeCell ref="K499:M499"/>
    <mergeCell ref="K504:M504"/>
    <mergeCell ref="K505:L505"/>
    <mergeCell ref="K506:L506"/>
    <mergeCell ref="K507:L507"/>
    <mergeCell ref="H509:I509"/>
    <mergeCell ref="B522:C522"/>
    <mergeCell ref="D522:I522"/>
    <mergeCell ref="D525:I525"/>
    <mergeCell ref="D526:F526"/>
    <mergeCell ref="G526:I526"/>
    <mergeCell ref="D529:I529"/>
    <mergeCell ref="D530:F530"/>
    <mergeCell ref="G530:I530"/>
    <mergeCell ref="B533:D533"/>
    <mergeCell ref="E533:G533"/>
    <mergeCell ref="H533:J533"/>
    <mergeCell ref="K533:M533"/>
    <mergeCell ref="K538:M538"/>
    <mergeCell ref="K539:L539"/>
    <mergeCell ref="K540:L540"/>
    <mergeCell ref="K541:L541"/>
    <mergeCell ref="H543:I543"/>
    <mergeCell ref="B554:C554"/>
    <mergeCell ref="D554:I554"/>
    <mergeCell ref="D557:I557"/>
    <mergeCell ref="D558:F558"/>
    <mergeCell ref="G558:I558"/>
    <mergeCell ref="D561:I561"/>
    <mergeCell ref="D562:F562"/>
    <mergeCell ref="G562:I562"/>
    <mergeCell ref="B565:D565"/>
    <mergeCell ref="E565:G565"/>
    <mergeCell ref="H565:J565"/>
    <mergeCell ref="K565:M565"/>
    <mergeCell ref="K570:M570"/>
    <mergeCell ref="K571:L571"/>
    <mergeCell ref="K572:L572"/>
    <mergeCell ref="K573:L573"/>
    <mergeCell ref="H575:I575"/>
    <mergeCell ref="B818:C818"/>
    <mergeCell ref="D818:I818"/>
    <mergeCell ref="D821:I821"/>
    <mergeCell ref="D822:F822"/>
    <mergeCell ref="G822:I822"/>
    <mergeCell ref="D825:I825"/>
    <mergeCell ref="D826:F826"/>
    <mergeCell ref="G826:I826"/>
    <mergeCell ref="B829:D829"/>
    <mergeCell ref="E829:G829"/>
    <mergeCell ref="H829:J829"/>
    <mergeCell ref="K829:M829"/>
    <mergeCell ref="K834:M834"/>
    <mergeCell ref="K835:L835"/>
    <mergeCell ref="K836:L836"/>
    <mergeCell ref="K837:L837"/>
    <mergeCell ref="H839:I839"/>
    <mergeCell ref="E1031:G1031"/>
    <mergeCell ref="H1031:J1031"/>
    <mergeCell ref="K1031:M1031"/>
    <mergeCell ref="K1036:M1036"/>
    <mergeCell ref="K1037:L1037"/>
    <mergeCell ref="K1038:L1038"/>
    <mergeCell ref="K1039:L1039"/>
    <mergeCell ref="H1041:I1041"/>
    <mergeCell ref="B1190:C1190"/>
    <mergeCell ref="D1190:I1190"/>
    <mergeCell ref="D1129:I1129"/>
    <mergeCell ref="D1130:F1130"/>
    <mergeCell ref="G1130:I1130"/>
    <mergeCell ref="B1133:D1133"/>
    <mergeCell ref="E1133:G1133"/>
    <mergeCell ref="H1133:J1133"/>
    <mergeCell ref="D1164:F1164"/>
    <mergeCell ref="K1133:M1133"/>
    <mergeCell ref="K1138:M1138"/>
    <mergeCell ref="K1139:L1139"/>
    <mergeCell ref="K1140:L1140"/>
    <mergeCell ref="K1141:L1141"/>
    <mergeCell ref="H1143:I1143"/>
    <mergeCell ref="K1099:M1099"/>
    <mergeCell ref="B1088:C1088"/>
    <mergeCell ref="D1088:I1088"/>
    <mergeCell ref="D1091:I1091"/>
    <mergeCell ref="D1092:F1092"/>
    <mergeCell ref="G1092:I1092"/>
    <mergeCell ref="D1095:I1095"/>
    <mergeCell ref="B1156:C1156"/>
    <mergeCell ref="D1156:I1156"/>
    <mergeCell ref="D1198:F1198"/>
    <mergeCell ref="G1198:I1198"/>
    <mergeCell ref="B1201:D1201"/>
    <mergeCell ref="E1201:G1201"/>
    <mergeCell ref="H1201:J1201"/>
    <mergeCell ref="K1201:M1201"/>
    <mergeCell ref="K1206:M1206"/>
    <mergeCell ref="K1207:L1207"/>
    <mergeCell ref="K1208:L1208"/>
    <mergeCell ref="K1209:L1209"/>
    <mergeCell ref="H1211:I1211"/>
    <mergeCell ref="B1288:C1288"/>
    <mergeCell ref="D1288:I1288"/>
    <mergeCell ref="D1228:F1228"/>
    <mergeCell ref="G1228:I1228"/>
    <mergeCell ref="B1224:C1224"/>
    <mergeCell ref="D1224:I1224"/>
    <mergeCell ref="D1227:I1227"/>
    <mergeCell ref="B1256:C1256"/>
    <mergeCell ref="D1256:I1256"/>
    <mergeCell ref="D1259:I1259"/>
    <mergeCell ref="D1260:F1260"/>
    <mergeCell ref="G1260:I1260"/>
    <mergeCell ref="D1263:I1263"/>
    <mergeCell ref="D1264:F1264"/>
    <mergeCell ref="G1264:I1264"/>
    <mergeCell ref="B1267:D1267"/>
    <mergeCell ref="E1267:G1267"/>
    <mergeCell ref="H1267:J1267"/>
    <mergeCell ref="K1242:L1242"/>
    <mergeCell ref="K1243:L1243"/>
    <mergeCell ref="H1245:I1245"/>
    <mergeCell ref="K1535:M1535"/>
    <mergeCell ref="K1540:M1540"/>
    <mergeCell ref="K1541:L1541"/>
    <mergeCell ref="K1438:M1438"/>
    <mergeCell ref="K1439:L1439"/>
    <mergeCell ref="K1440:L1440"/>
    <mergeCell ref="K1441:L1441"/>
    <mergeCell ref="H1443:I1443"/>
    <mergeCell ref="K1501:M1501"/>
    <mergeCell ref="K1506:M1506"/>
    <mergeCell ref="K1507:L1507"/>
    <mergeCell ref="K1467:M1467"/>
    <mergeCell ref="K1472:M1472"/>
    <mergeCell ref="K1473:L1473"/>
    <mergeCell ref="K1474:L1474"/>
    <mergeCell ref="K1475:L1475"/>
    <mergeCell ref="H1477:I1477"/>
    <mergeCell ref="K1508:L1508"/>
    <mergeCell ref="B1569:D1569"/>
    <mergeCell ref="E1569:G1569"/>
    <mergeCell ref="H1569:J1569"/>
    <mergeCell ref="G1594:I1594"/>
    <mergeCell ref="D1597:I1597"/>
    <mergeCell ref="D1598:F1598"/>
    <mergeCell ref="G1598:I1598"/>
    <mergeCell ref="B1601:D1601"/>
    <mergeCell ref="E1601:G1601"/>
    <mergeCell ref="B1524:C1524"/>
    <mergeCell ref="D1524:I1524"/>
    <mergeCell ref="D1527:I1527"/>
    <mergeCell ref="D1528:F1528"/>
    <mergeCell ref="G1528:I1528"/>
    <mergeCell ref="D1531:I1531"/>
    <mergeCell ref="D1532:F1532"/>
    <mergeCell ref="G1532:I1532"/>
    <mergeCell ref="B1535:D1535"/>
    <mergeCell ref="E1535:G1535"/>
    <mergeCell ref="H1535:J1535"/>
    <mergeCell ref="B1758:C1758"/>
    <mergeCell ref="D1758:I1758"/>
    <mergeCell ref="D1761:I1761"/>
    <mergeCell ref="D1762:F1762"/>
    <mergeCell ref="G1762:I1762"/>
    <mergeCell ref="D1765:I1765"/>
    <mergeCell ref="D1766:F1766"/>
    <mergeCell ref="G1766:I1766"/>
    <mergeCell ref="K1740:M1740"/>
    <mergeCell ref="K1741:L1741"/>
    <mergeCell ref="K1742:L1742"/>
    <mergeCell ref="K1743:L1743"/>
    <mergeCell ref="H1745:I1745"/>
    <mergeCell ref="K1542:L1542"/>
    <mergeCell ref="K1543:L1543"/>
    <mergeCell ref="H1545:I1545"/>
    <mergeCell ref="H1669:J1669"/>
    <mergeCell ref="K1669:M1669"/>
    <mergeCell ref="K1674:M1674"/>
    <mergeCell ref="K1675:L1675"/>
    <mergeCell ref="K1676:L1676"/>
    <mergeCell ref="K1677:L1677"/>
    <mergeCell ref="H1679:I1679"/>
    <mergeCell ref="B1690:C1690"/>
    <mergeCell ref="D1690:I1690"/>
    <mergeCell ref="D1693:I1693"/>
    <mergeCell ref="D1694:F1694"/>
    <mergeCell ref="G1694:I1694"/>
    <mergeCell ref="D1697:I1697"/>
    <mergeCell ref="D1698:F1698"/>
    <mergeCell ref="G1698:I1698"/>
    <mergeCell ref="D1562:F1562"/>
    <mergeCell ref="B1769:D1769"/>
    <mergeCell ref="E1769:G1769"/>
    <mergeCell ref="H1769:J1769"/>
    <mergeCell ref="K1769:M1769"/>
    <mergeCell ref="K1908:M1908"/>
    <mergeCell ref="K1909:L1909"/>
    <mergeCell ref="K1910:L1910"/>
    <mergeCell ref="K1911:L1911"/>
    <mergeCell ref="H1913:I1913"/>
    <mergeCell ref="K1774:M1774"/>
    <mergeCell ref="K1775:L1775"/>
    <mergeCell ref="K1776:L1776"/>
    <mergeCell ref="K1777:L1777"/>
    <mergeCell ref="H1779:I1779"/>
    <mergeCell ref="B1892:C1892"/>
    <mergeCell ref="D1892:I1892"/>
    <mergeCell ref="D1895:I1895"/>
    <mergeCell ref="D1896:F1896"/>
    <mergeCell ref="G1896:I1896"/>
    <mergeCell ref="D1899:I1899"/>
    <mergeCell ref="D1900:F1900"/>
    <mergeCell ref="G1900:I1900"/>
    <mergeCell ref="B1903:D1903"/>
    <mergeCell ref="E1903:G1903"/>
    <mergeCell ref="H1903:J1903"/>
    <mergeCell ref="K1903:M1903"/>
    <mergeCell ref="H1813:I1813"/>
    <mergeCell ref="B1792:C1792"/>
    <mergeCell ref="D1792:I1792"/>
    <mergeCell ref="D1795:I1795"/>
    <mergeCell ref="D1796:F1796"/>
    <mergeCell ref="G1796:I1796"/>
    <mergeCell ref="D1799:I1799"/>
    <mergeCell ref="D1862:F1862"/>
    <mergeCell ref="G1862:I1862"/>
    <mergeCell ref="D1865:I1865"/>
    <mergeCell ref="B2264:C2264"/>
    <mergeCell ref="D2264:I2264"/>
    <mergeCell ref="D2267:I2267"/>
    <mergeCell ref="D2268:F2268"/>
    <mergeCell ref="G2268:I2268"/>
    <mergeCell ref="D2271:I2271"/>
    <mergeCell ref="D2272:F2272"/>
    <mergeCell ref="G2272:I2272"/>
    <mergeCell ref="B2275:D2275"/>
    <mergeCell ref="E2275:G2275"/>
    <mergeCell ref="H2275:J2275"/>
    <mergeCell ref="K2275:M2275"/>
    <mergeCell ref="K2280:M2280"/>
    <mergeCell ref="H2251:I2251"/>
    <mergeCell ref="B2162:C2162"/>
    <mergeCell ref="D2162:I2162"/>
    <mergeCell ref="D2165:I2165"/>
    <mergeCell ref="K2147:L2147"/>
    <mergeCell ref="H2149:I2149"/>
    <mergeCell ref="D2166:F2166"/>
    <mergeCell ref="G2166:I2166"/>
    <mergeCell ref="D2169:I2169"/>
    <mergeCell ref="K2181:L2181"/>
    <mergeCell ref="H2183:I2183"/>
    <mergeCell ref="D2170:F2170"/>
    <mergeCell ref="G2170:I2170"/>
    <mergeCell ref="B2173:D2173"/>
    <mergeCell ref="E2173:G2173"/>
    <mergeCell ref="B2398:C2398"/>
    <mergeCell ref="D2398:I2398"/>
    <mergeCell ref="D2401:I2401"/>
    <mergeCell ref="D2402:F2402"/>
    <mergeCell ref="G2402:I2402"/>
    <mergeCell ref="D2405:I2405"/>
    <mergeCell ref="D2406:F2406"/>
    <mergeCell ref="G2406:I2406"/>
    <mergeCell ref="B2409:D2409"/>
    <mergeCell ref="E2409:G2409"/>
    <mergeCell ref="H2409:J2409"/>
    <mergeCell ref="K2409:M2409"/>
    <mergeCell ref="K2414:M2414"/>
    <mergeCell ref="K2415:L2415"/>
    <mergeCell ref="K2416:L2416"/>
    <mergeCell ref="K2417:L2417"/>
    <mergeCell ref="H2419:I2419"/>
    <mergeCell ref="B2464:C2464"/>
    <mergeCell ref="D2464:I2464"/>
    <mergeCell ref="D2467:I2467"/>
    <mergeCell ref="D2468:F2468"/>
    <mergeCell ref="G2468:I2468"/>
    <mergeCell ref="D2471:I2471"/>
    <mergeCell ref="D2472:F2472"/>
    <mergeCell ref="G2472:I2472"/>
    <mergeCell ref="B2475:D2475"/>
    <mergeCell ref="E2475:G2475"/>
    <mergeCell ref="H2475:J2475"/>
    <mergeCell ref="K2475:M2475"/>
    <mergeCell ref="K2480:M2480"/>
    <mergeCell ref="K2481:L2481"/>
    <mergeCell ref="K2482:L2482"/>
    <mergeCell ref="K2483:L2483"/>
    <mergeCell ref="H2485:I2485"/>
    <mergeCell ref="B2532:C2532"/>
    <mergeCell ref="D2532:I2532"/>
    <mergeCell ref="D2535:I2535"/>
    <mergeCell ref="D2536:F2536"/>
    <mergeCell ref="G2536:I2536"/>
    <mergeCell ref="D2539:I2539"/>
    <mergeCell ref="D2540:F2540"/>
    <mergeCell ref="G2540:I2540"/>
    <mergeCell ref="B2543:D2543"/>
    <mergeCell ref="E2543:G2543"/>
    <mergeCell ref="H2543:J2543"/>
    <mergeCell ref="K2543:M2543"/>
    <mergeCell ref="K2548:M2548"/>
    <mergeCell ref="K2549:L2549"/>
    <mergeCell ref="K2550:L2550"/>
    <mergeCell ref="K2551:L2551"/>
    <mergeCell ref="H2553:I2553"/>
    <mergeCell ref="B2600:C2600"/>
    <mergeCell ref="D2600:I2600"/>
    <mergeCell ref="D2603:I2603"/>
    <mergeCell ref="D2604:F2604"/>
    <mergeCell ref="G2604:I2604"/>
    <mergeCell ref="D2607:I2607"/>
    <mergeCell ref="D2608:F2608"/>
    <mergeCell ref="G2608:I2608"/>
    <mergeCell ref="B2611:D2611"/>
    <mergeCell ref="E2611:G2611"/>
    <mergeCell ref="H2611:J2611"/>
    <mergeCell ref="K2611:M2611"/>
    <mergeCell ref="K2616:M2616"/>
    <mergeCell ref="K2617:L2617"/>
    <mergeCell ref="K2618:L2618"/>
    <mergeCell ref="K2619:L2619"/>
    <mergeCell ref="H2621:I2621"/>
    <mergeCell ref="K3143:L3143"/>
    <mergeCell ref="K3144:L3144"/>
    <mergeCell ref="K3145:L3145"/>
    <mergeCell ref="H3147:I3147"/>
    <mergeCell ref="B2634:C2634"/>
    <mergeCell ref="D2634:I2634"/>
    <mergeCell ref="D2637:I2637"/>
    <mergeCell ref="D2638:F2638"/>
    <mergeCell ref="G2638:I2638"/>
    <mergeCell ref="D2641:I2641"/>
    <mergeCell ref="D2642:F2642"/>
    <mergeCell ref="G2642:I2642"/>
    <mergeCell ref="B2645:D2645"/>
    <mergeCell ref="E2645:G2645"/>
    <mergeCell ref="H2645:J2645"/>
    <mergeCell ref="K2645:M2645"/>
    <mergeCell ref="K2650:M2650"/>
    <mergeCell ref="K2651:L2651"/>
    <mergeCell ref="K2652:L2652"/>
    <mergeCell ref="K2653:L2653"/>
    <mergeCell ref="H2655:I2655"/>
    <mergeCell ref="K2813:M2813"/>
    <mergeCell ref="K2818:M2818"/>
    <mergeCell ref="K2819:L2819"/>
    <mergeCell ref="K2820:L2820"/>
    <mergeCell ref="K2821:L2821"/>
    <mergeCell ref="H2823:I2823"/>
    <mergeCell ref="B2802:C2802"/>
    <mergeCell ref="D2802:I2802"/>
    <mergeCell ref="D2805:I2805"/>
    <mergeCell ref="D2806:F2806"/>
    <mergeCell ref="G2806:I2806"/>
    <mergeCell ref="B3532:C3532"/>
    <mergeCell ref="D3532:I3532"/>
    <mergeCell ref="D3535:I3535"/>
    <mergeCell ref="D3536:F3536"/>
    <mergeCell ref="G3536:I3536"/>
    <mergeCell ref="D3539:I3539"/>
    <mergeCell ref="D3540:F3540"/>
    <mergeCell ref="G3540:I3540"/>
    <mergeCell ref="B3543:D3543"/>
    <mergeCell ref="E3543:G3543"/>
    <mergeCell ref="H3543:J3543"/>
    <mergeCell ref="K3543:M3543"/>
    <mergeCell ref="K3548:M3548"/>
    <mergeCell ref="K3549:L3549"/>
    <mergeCell ref="K3550:L3550"/>
    <mergeCell ref="K3551:L3551"/>
    <mergeCell ref="H3553:I3553"/>
    <mergeCell ref="B3566:C3566"/>
    <mergeCell ref="D3566:I3566"/>
    <mergeCell ref="D3569:I3569"/>
    <mergeCell ref="D3570:F3570"/>
    <mergeCell ref="G3570:I3570"/>
    <mergeCell ref="D3573:I3573"/>
    <mergeCell ref="D3574:F3574"/>
    <mergeCell ref="G3574:I3574"/>
    <mergeCell ref="B3577:D3577"/>
    <mergeCell ref="E3577:G3577"/>
    <mergeCell ref="H3577:J3577"/>
    <mergeCell ref="K3577:M3577"/>
    <mergeCell ref="K3582:M3582"/>
    <mergeCell ref="K3583:L3583"/>
    <mergeCell ref="K3584:L3584"/>
    <mergeCell ref="K3585:L3585"/>
    <mergeCell ref="H3587:I3587"/>
    <mergeCell ref="G3674:I3674"/>
    <mergeCell ref="B3677:D3677"/>
    <mergeCell ref="E3677:G3677"/>
    <mergeCell ref="H3677:J3677"/>
    <mergeCell ref="K3677:M3677"/>
    <mergeCell ref="K3682:M3682"/>
    <mergeCell ref="K3683:L3683"/>
    <mergeCell ref="K3684:L3684"/>
    <mergeCell ref="K3685:L3685"/>
    <mergeCell ref="H3687:I3687"/>
    <mergeCell ref="B3700:C3700"/>
    <mergeCell ref="D3700:I3700"/>
    <mergeCell ref="D3703:I3703"/>
    <mergeCell ref="D3704:F3704"/>
    <mergeCell ref="G3704:I3704"/>
    <mergeCell ref="D3707:I3707"/>
    <mergeCell ref="D3708:F3708"/>
    <mergeCell ref="G3708:I3708"/>
    <mergeCell ref="B3711:D3711"/>
    <mergeCell ref="E3711:G3711"/>
    <mergeCell ref="H3711:J3711"/>
    <mergeCell ref="K3711:M3711"/>
    <mergeCell ref="K3716:M3716"/>
    <mergeCell ref="K3717:L3717"/>
    <mergeCell ref="K3718:L3718"/>
    <mergeCell ref="K3719:L3719"/>
    <mergeCell ref="H3721:I3721"/>
    <mergeCell ref="B3768:C3768"/>
    <mergeCell ref="D3768:I3768"/>
    <mergeCell ref="D3771:I3771"/>
    <mergeCell ref="D3772:F3772"/>
    <mergeCell ref="G3772:I3772"/>
    <mergeCell ref="D3775:I3775"/>
    <mergeCell ref="D3776:F3776"/>
    <mergeCell ref="G3776:I3776"/>
    <mergeCell ref="B3745:D3745"/>
    <mergeCell ref="B3779:D3779"/>
    <mergeCell ref="E3779:G3779"/>
    <mergeCell ref="H3779:J3779"/>
    <mergeCell ref="K3779:M3779"/>
    <mergeCell ref="K3784:M3784"/>
    <mergeCell ref="K3785:L3785"/>
    <mergeCell ref="K3786:L3786"/>
    <mergeCell ref="K3787:L3787"/>
    <mergeCell ref="H3789:I3789"/>
    <mergeCell ref="B3802:C3802"/>
    <mergeCell ref="D3802:I3802"/>
    <mergeCell ref="D3805:I3805"/>
    <mergeCell ref="D3806:F3806"/>
    <mergeCell ref="G3806:I3806"/>
    <mergeCell ref="D3809:I3809"/>
    <mergeCell ref="D3810:F3810"/>
    <mergeCell ref="G3810:I3810"/>
    <mergeCell ref="K3884:M3884"/>
    <mergeCell ref="K3885:L3885"/>
    <mergeCell ref="K3886:L3886"/>
    <mergeCell ref="K3887:L3887"/>
    <mergeCell ref="H3889:I3889"/>
    <mergeCell ref="B3813:D3813"/>
    <mergeCell ref="E3813:G3813"/>
    <mergeCell ref="H3813:J3813"/>
    <mergeCell ref="K3813:M3813"/>
    <mergeCell ref="K3818:M3818"/>
    <mergeCell ref="K3819:L3819"/>
    <mergeCell ref="K3820:L3820"/>
    <mergeCell ref="K3821:L3821"/>
    <mergeCell ref="H3823:I3823"/>
    <mergeCell ref="B3868:C3868"/>
    <mergeCell ref="D3868:I3868"/>
    <mergeCell ref="D3871:I3871"/>
    <mergeCell ref="D3872:F3872"/>
    <mergeCell ref="G3872:I3872"/>
    <mergeCell ref="D3875:I3875"/>
    <mergeCell ref="D3876:F3876"/>
    <mergeCell ref="G3876:I3876"/>
    <mergeCell ref="D3838:F3838"/>
    <mergeCell ref="G3838:I3838"/>
    <mergeCell ref="D3841:I3841"/>
    <mergeCell ref="D3842:F3842"/>
    <mergeCell ref="G3842:I3842"/>
    <mergeCell ref="B3845:D3845"/>
    <mergeCell ref="E3845:G3845"/>
    <mergeCell ref="H3845:J3845"/>
    <mergeCell ref="K3845:M3845"/>
    <mergeCell ref="K3850:M3850"/>
    <mergeCell ref="B886:C886"/>
    <mergeCell ref="D886:I886"/>
    <mergeCell ref="D889:I889"/>
    <mergeCell ref="D890:F890"/>
    <mergeCell ref="G890:I890"/>
    <mergeCell ref="D893:I893"/>
    <mergeCell ref="D894:F894"/>
    <mergeCell ref="G894:I894"/>
    <mergeCell ref="B897:D897"/>
    <mergeCell ref="E897:G897"/>
    <mergeCell ref="H897:J897"/>
    <mergeCell ref="K897:M897"/>
    <mergeCell ref="K902:M902"/>
    <mergeCell ref="K903:L903"/>
    <mergeCell ref="K904:L904"/>
    <mergeCell ref="K905:L905"/>
    <mergeCell ref="H907:I907"/>
    <mergeCell ref="H1333:J1333"/>
    <mergeCell ref="K1333:M1333"/>
    <mergeCell ref="K1338:M1338"/>
    <mergeCell ref="K1339:L1339"/>
    <mergeCell ref="K1340:L1340"/>
    <mergeCell ref="K1341:L1341"/>
    <mergeCell ref="H1343:I1343"/>
    <mergeCell ref="B1724:C1724"/>
    <mergeCell ref="D1724:I1724"/>
    <mergeCell ref="D1727:I1727"/>
    <mergeCell ref="D1728:F1728"/>
    <mergeCell ref="G1728:I1728"/>
    <mergeCell ref="D1731:I1731"/>
    <mergeCell ref="D1732:F1732"/>
    <mergeCell ref="G1732:I1732"/>
    <mergeCell ref="B1735:D1735"/>
    <mergeCell ref="E1735:G1735"/>
    <mergeCell ref="H1735:J1735"/>
    <mergeCell ref="K1735:M1735"/>
    <mergeCell ref="B1701:D1701"/>
    <mergeCell ref="E1701:G1701"/>
    <mergeCell ref="H1701:J1701"/>
    <mergeCell ref="K1701:M1701"/>
    <mergeCell ref="K1706:M1706"/>
    <mergeCell ref="K1707:L1707"/>
    <mergeCell ref="K1708:L1708"/>
    <mergeCell ref="K1709:L1709"/>
    <mergeCell ref="H1711:I1711"/>
    <mergeCell ref="G1562:I1562"/>
    <mergeCell ref="D1565:I1565"/>
    <mergeCell ref="D1566:F1566"/>
    <mergeCell ref="G1566:I1566"/>
    <mergeCell ref="B3160:C3160"/>
    <mergeCell ref="D3160:I3160"/>
    <mergeCell ref="D3163:I3163"/>
    <mergeCell ref="D3164:F3164"/>
    <mergeCell ref="G3164:I3164"/>
    <mergeCell ref="D3167:I3167"/>
    <mergeCell ref="D3168:F3168"/>
    <mergeCell ref="G3168:I3168"/>
    <mergeCell ref="B3171:D3171"/>
    <mergeCell ref="E3171:G3171"/>
    <mergeCell ref="H3171:J3171"/>
    <mergeCell ref="K3171:M3171"/>
    <mergeCell ref="K3176:M3176"/>
    <mergeCell ref="K3177:L3177"/>
    <mergeCell ref="K3178:L3178"/>
    <mergeCell ref="K3179:L3179"/>
    <mergeCell ref="H3181:I3181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M91"/>
  <sheetViews>
    <sheetView workbookViewId="0">
      <pane xSplit="2" ySplit="2" topLeftCell="C42" activePane="bottomRight" state="frozen"/>
      <selection pane="topRight" activeCell="C1" sqref="C1"/>
      <selection pane="bottomLeft" activeCell="A3" sqref="A3"/>
      <selection pane="bottomRight" activeCell="B70" sqref="B70"/>
    </sheetView>
  </sheetViews>
  <sheetFormatPr defaultRowHeight="15"/>
  <cols>
    <col min="1" max="1" width="15.5703125" style="3" bestFit="1" customWidth="1"/>
    <col min="2" max="2" width="15.140625" style="3" customWidth="1"/>
    <col min="3" max="3" width="8.85546875" style="3" customWidth="1"/>
    <col min="4" max="4" width="9.28515625" style="3" customWidth="1"/>
    <col min="5" max="19" width="9.140625" style="3"/>
    <col min="20" max="20" width="14" style="3" bestFit="1" customWidth="1"/>
    <col min="21" max="21" width="13.85546875" style="3" bestFit="1" customWidth="1"/>
    <col min="22" max="22" width="15" style="3" bestFit="1" customWidth="1"/>
    <col min="23" max="23" width="12.42578125" style="3" bestFit="1" customWidth="1"/>
    <col min="24" max="24" width="11.85546875" style="3" bestFit="1" customWidth="1"/>
    <col min="25" max="25" width="10.5703125" style="3" bestFit="1" customWidth="1"/>
    <col min="26" max="26" width="9.42578125" style="3" bestFit="1" customWidth="1"/>
    <col min="27" max="27" width="9.85546875" style="3" bestFit="1" customWidth="1"/>
    <col min="28" max="28" width="13.7109375" style="3" bestFit="1" customWidth="1"/>
    <col min="29" max="29" width="12" style="3" bestFit="1" customWidth="1"/>
    <col min="30" max="30" width="12.85546875" style="3" bestFit="1" customWidth="1"/>
    <col min="31" max="31" width="15.5703125" style="3" bestFit="1" customWidth="1"/>
    <col min="32" max="32" width="13.7109375" style="3" bestFit="1" customWidth="1"/>
    <col min="33" max="33" width="14" style="3" bestFit="1" customWidth="1"/>
    <col min="34" max="34" width="12.5703125" style="3" bestFit="1" customWidth="1"/>
    <col min="35" max="35" width="13.85546875" style="3" bestFit="1" customWidth="1"/>
    <col min="36" max="36" width="11.85546875" style="3" bestFit="1" customWidth="1"/>
    <col min="37" max="37" width="13.7109375" style="3" bestFit="1" customWidth="1"/>
    <col min="38" max="38" width="11.85546875" style="3" bestFit="1" customWidth="1"/>
    <col min="39" max="39" width="11.140625" style="3" bestFit="1" customWidth="1"/>
    <col min="40" max="41" width="13.5703125" style="3" bestFit="1" customWidth="1"/>
    <col min="42" max="42" width="12.85546875" style="3" bestFit="1" customWidth="1"/>
    <col min="43" max="43" width="13.42578125" style="3" bestFit="1" customWidth="1"/>
    <col min="44" max="44" width="12.28515625" style="3" bestFit="1" customWidth="1"/>
    <col min="45" max="45" width="13.140625" style="3" bestFit="1" customWidth="1"/>
    <col min="46" max="46" width="11.85546875" style="3" bestFit="1" customWidth="1"/>
    <col min="47" max="47" width="13.140625" style="3" bestFit="1" customWidth="1"/>
    <col min="48" max="48" width="13.85546875" style="3" bestFit="1" customWidth="1"/>
    <col min="49" max="49" width="13.28515625" style="3" bestFit="1" customWidth="1"/>
    <col min="50" max="50" width="11" style="3" bestFit="1" customWidth="1"/>
    <col min="51" max="51" width="12.5703125" style="3" bestFit="1" customWidth="1"/>
    <col min="52" max="52" width="13.140625" style="3" bestFit="1" customWidth="1"/>
    <col min="53" max="53" width="10.7109375" style="3" bestFit="1" customWidth="1"/>
    <col min="54" max="54" width="15.5703125" style="3" bestFit="1" customWidth="1"/>
    <col min="55" max="55" width="13.85546875" style="3" bestFit="1" customWidth="1"/>
    <col min="56" max="56" width="15" style="3" bestFit="1" customWidth="1"/>
    <col min="57" max="57" width="14.5703125" style="3" bestFit="1" customWidth="1"/>
    <col min="58" max="58" width="13.28515625" style="3" bestFit="1" customWidth="1"/>
    <col min="59" max="59" width="11.140625" style="3" bestFit="1" customWidth="1"/>
    <col min="60" max="60" width="11.85546875" style="3" bestFit="1" customWidth="1"/>
    <col min="61" max="61" width="13.85546875" style="3" bestFit="1" customWidth="1"/>
    <col min="62" max="62" width="15" style="3" bestFit="1" customWidth="1"/>
    <col min="63" max="63" width="13.85546875" style="3" bestFit="1" customWidth="1"/>
    <col min="64" max="64" width="15" style="3" bestFit="1" customWidth="1"/>
    <col min="65" max="65" width="13.7109375" style="3" bestFit="1" customWidth="1"/>
    <col min="66" max="66" width="15.140625" style="3" bestFit="1" customWidth="1"/>
    <col min="67" max="67" width="13.28515625" style="3" bestFit="1" customWidth="1"/>
    <col min="68" max="68" width="14.5703125" style="3" bestFit="1" customWidth="1"/>
    <col min="69" max="69" width="11.7109375" style="3" bestFit="1" customWidth="1"/>
    <col min="70" max="70" width="11.28515625" style="3" bestFit="1" customWidth="1"/>
    <col min="71" max="71" width="12.42578125" style="3" bestFit="1" customWidth="1"/>
    <col min="72" max="72" width="10.5703125" style="3" bestFit="1" customWidth="1"/>
    <col min="73" max="73" width="12.7109375" style="3" bestFit="1" customWidth="1"/>
    <col min="74" max="74" width="12.85546875" style="3" bestFit="1" customWidth="1"/>
    <col min="75" max="75" width="13.7109375" style="3" bestFit="1" customWidth="1"/>
    <col min="76" max="76" width="13.85546875" style="3" bestFit="1" customWidth="1"/>
    <col min="77" max="77" width="12.5703125" style="3" bestFit="1" customWidth="1"/>
    <col min="78" max="78" width="12" style="3" bestFit="1" customWidth="1"/>
    <col min="79" max="79" width="14" style="3" bestFit="1" customWidth="1"/>
    <col min="80" max="80" width="12.28515625" style="3" bestFit="1" customWidth="1"/>
    <col min="81" max="81" width="13.42578125" style="3" bestFit="1" customWidth="1"/>
    <col min="82" max="82" width="13.85546875" style="3" bestFit="1" customWidth="1"/>
    <col min="83" max="83" width="13.5703125" style="3" bestFit="1" customWidth="1"/>
    <col min="84" max="84" width="14.7109375" style="3" bestFit="1" customWidth="1"/>
    <col min="85" max="85" width="9.28515625" style="3" bestFit="1" customWidth="1"/>
    <col min="86" max="86" width="9.140625" style="3"/>
    <col min="87" max="87" width="11.140625" style="3" bestFit="1" customWidth="1"/>
    <col min="88" max="88" width="13.140625" style="3" bestFit="1" customWidth="1"/>
    <col min="89" max="89" width="11.7109375" style="3" bestFit="1" customWidth="1"/>
    <col min="90" max="90" width="12.85546875" style="3" bestFit="1" customWidth="1"/>
    <col min="91" max="91" width="12.7109375" style="3" bestFit="1" customWidth="1"/>
  </cols>
  <sheetData>
    <row r="1" spans="1:91">
      <c r="A1" s="1"/>
      <c r="B1" s="1" t="s">
        <v>82</v>
      </c>
      <c r="C1" s="2" t="s">
        <v>11</v>
      </c>
      <c r="D1" s="2" t="s">
        <v>5</v>
      </c>
      <c r="E1" s="2" t="s">
        <v>16</v>
      </c>
      <c r="F1" s="2" t="s">
        <v>3</v>
      </c>
      <c r="G1" s="2" t="s">
        <v>8</v>
      </c>
      <c r="H1" s="2" t="s">
        <v>10</v>
      </c>
      <c r="I1" s="2" t="s">
        <v>4</v>
      </c>
      <c r="J1" s="2" t="s">
        <v>12</v>
      </c>
      <c r="K1" s="2" t="s">
        <v>9</v>
      </c>
      <c r="L1" s="2" t="s">
        <v>6</v>
      </c>
      <c r="M1" s="2" t="s">
        <v>13</v>
      </c>
      <c r="N1" s="2" t="s">
        <v>0</v>
      </c>
      <c r="O1" s="2" t="s">
        <v>14</v>
      </c>
      <c r="P1" s="2" t="s">
        <v>7</v>
      </c>
      <c r="Q1" s="2" t="s">
        <v>2</v>
      </c>
      <c r="R1" s="2" t="s">
        <v>1</v>
      </c>
      <c r="S1" s="2" t="s">
        <v>15</v>
      </c>
      <c r="T1" s="2" t="s">
        <v>17</v>
      </c>
      <c r="U1" s="2" t="s">
        <v>18</v>
      </c>
      <c r="V1" s="2" t="s">
        <v>19</v>
      </c>
      <c r="W1" s="2" t="s">
        <v>21</v>
      </c>
      <c r="X1" s="2" t="s">
        <v>20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27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34</v>
      </c>
      <c r="AK1" s="2" t="s">
        <v>35</v>
      </c>
      <c r="AL1" s="2" t="s">
        <v>36</v>
      </c>
      <c r="AM1" s="2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2" t="s">
        <v>44</v>
      </c>
      <c r="AU1" s="2" t="s">
        <v>45</v>
      </c>
      <c r="AV1" s="2" t="s">
        <v>46</v>
      </c>
      <c r="AW1" s="2" t="s">
        <v>84</v>
      </c>
      <c r="AX1" s="2" t="s">
        <v>47</v>
      </c>
      <c r="AY1" s="2" t="s">
        <v>48</v>
      </c>
      <c r="AZ1" s="2" t="s">
        <v>49</v>
      </c>
      <c r="BA1" s="2" t="s">
        <v>50</v>
      </c>
      <c r="BB1" s="2" t="s">
        <v>52</v>
      </c>
      <c r="BC1" s="2" t="s">
        <v>54</v>
      </c>
      <c r="BD1" s="2" t="s">
        <v>51</v>
      </c>
      <c r="BE1" s="2" t="s">
        <v>55</v>
      </c>
      <c r="BF1" s="2" t="s">
        <v>80</v>
      </c>
      <c r="BG1" s="2" t="s">
        <v>56</v>
      </c>
      <c r="BH1" s="2" t="s">
        <v>58</v>
      </c>
      <c r="BI1" s="2" t="s">
        <v>59</v>
      </c>
      <c r="BJ1" s="2" t="s">
        <v>60</v>
      </c>
      <c r="BK1" s="2" t="s">
        <v>62</v>
      </c>
      <c r="BL1" s="2" t="s">
        <v>63</v>
      </c>
      <c r="BM1" s="2" t="s">
        <v>65</v>
      </c>
      <c r="BN1" s="2" t="s">
        <v>33</v>
      </c>
      <c r="BO1" s="2" t="s">
        <v>85</v>
      </c>
      <c r="BP1" s="2" t="s">
        <v>53</v>
      </c>
      <c r="BQ1" s="2" t="s">
        <v>61</v>
      </c>
      <c r="BR1" s="2" t="s">
        <v>66</v>
      </c>
      <c r="BS1" s="2" t="s">
        <v>72</v>
      </c>
      <c r="BT1" s="2" t="s">
        <v>73</v>
      </c>
      <c r="BU1" s="2" t="s">
        <v>74</v>
      </c>
      <c r="BV1" s="2" t="s">
        <v>86</v>
      </c>
      <c r="BW1" s="2" t="s">
        <v>67</v>
      </c>
      <c r="BX1" s="2" t="s">
        <v>69</v>
      </c>
      <c r="BY1" s="2" t="s">
        <v>76</v>
      </c>
      <c r="BZ1" s="2" t="s">
        <v>75</v>
      </c>
      <c r="CA1" s="2" t="s">
        <v>57</v>
      </c>
      <c r="CB1" s="2" t="s">
        <v>68</v>
      </c>
      <c r="CC1" s="2" t="s">
        <v>77</v>
      </c>
      <c r="CD1" s="2" t="s">
        <v>78</v>
      </c>
      <c r="CE1" s="2" t="s">
        <v>87</v>
      </c>
      <c r="CF1" s="2" t="s">
        <v>70</v>
      </c>
      <c r="CG1" s="2" t="s">
        <v>88</v>
      </c>
      <c r="CH1" s="2" t="s">
        <v>89</v>
      </c>
      <c r="CI1" s="2" t="s">
        <v>90</v>
      </c>
      <c r="CJ1" s="2" t="s">
        <v>64</v>
      </c>
      <c r="CK1" s="2" t="s">
        <v>91</v>
      </c>
      <c r="CL1" s="2" t="s">
        <v>71</v>
      </c>
      <c r="CM1" s="2" t="s">
        <v>79</v>
      </c>
    </row>
    <row r="2" spans="1:91" ht="32.25" customHeight="1">
      <c r="A2" s="1" t="s">
        <v>83</v>
      </c>
      <c r="B2" s="5" t="s">
        <v>81</v>
      </c>
      <c r="C2" s="11">
        <f>(C3+C4+C5+C6+C7+C8+C9+C10+C11+C12+C13+C14+C17+C18+C20+C21+C22+C23+C24+C25+C28+C29+C30+C31+C32+C33+C34+C35+C37+C39+C40+C43+C44+C45+C46+C47+C48+C49+C50+C51+C52+C54+C56+C57+C58+C59+C60+C61+C62+C64+C65+C66+C67+C68+C69+C70+C83+C84+C85+C86+C87)/(C3+C4+C5+C6+C7+C8+C9+C10+C11+C12+C13+C14+C15+C16+C17+C18+C19+C20+C21+C22+C23+C24+C25+C26+C27+C28+C29+C30+C31+C32+C33+C34+C35+C36+C37+C38+C39+C40+C41+C42+C43+C44+C45+C46+C47+C48+C49+C50+C51+C52+C53+C54+C55+C56+C57+C58+C59+C60+C61+C62+C63+C64+C65+C66+C67+C68+C69+C70+C71+C72+C73+C74+C75+C76+C77+C78+C79+C80+C81+C82+C83+C84+C85+C86+C87+C88+C89+C90+C91)</f>
        <v>0.42657342657342656</v>
      </c>
      <c r="D2" s="11">
        <f>(D3+D6+D7+D8+D9+D10+D11+D12+D13+D14+D16+D18+D19+D21+D22+D27+D29+D30+D38+D40+D41+D42+D43+D44+D45+D46+D47+D48+D49+D50+D51+D52+D53+D54+D55+D56+D57+D58+D59+D60+D61+D62+D65+D66+D67+D68+D69+D70+D71+D72+D73+D74+D78+D79+D80+D82+D86+D87+D88+D89+D90+D91)/(D3+D4+D5+D6+D9+D10+D11+D12+D13+D15+D16+D17+D18+D20+D21+D22+D23+D24+D25+D26+D27+D28+D29+D30+D31+D32+D33+D34+D35+D36+D37+D38+D39+D40+D41+D54+D56+D57+D58+D60+D61+D62+D63+D64+D65+D66+D71+D74+D75+D76+D77+D78+D79+D80+D81+D82+D83+D84+D85+D87+D91)</f>
        <v>1.0212765957446808</v>
      </c>
      <c r="E2" s="11">
        <f>(E3+E4+E6+E8+E9+E10+E11+E12+E13+E14+E15+E16+E18+E19+E21+E22+E23+E24+E25+E26+E27+E33+E36+E40+E41+E42+E45+E50+E51+E52+E53+E54+E55+E56+E57+E58+E59+E60+E61+E62+E63+E64+E65+E68+E69+E70+E71+E72+E73+E74+E75+E76+E77+E78+E79+E80+E82+E85+E86+E87+E88+E89+E90)/(E3+E5+E6+E7+E8+E9+E10+E12+E13+E14+E16+E17+E18+E19+E20+E21+E22+E28+E29+E30+E31+E32+E33+E34+E35+E36+E37+E38+E39+E40+E41+E42+E43+E44+E45+E46+E47+E48+E49+E51+E52+E53+E54+E55+E56+E58+E59+E60+E64+E65+E66+E67+E68+E70+E72+E73+E74+E79+E80+E81+E82+E83+E84+E86+E87+E89+E90+E91)</f>
        <v>0.91836734693877553</v>
      </c>
      <c r="F2" s="11">
        <f>(F3+F4+F5+F8+F9+F10+F12+F13+F14+F15+F16+F18+F19+F20+F21+F22+F23+F25+F26+F27+F28+F29+F30+F31+F32+F34+F35+F36+F37+F38+F39+F40+F46+F51+F52+F53+F54+F55+F56+F58+F59+F60+F65+F66+F68+F70+F71+F72+F73+F75+F76+F77+F78+F79+F80+F82+F83+F85+F86+F87+F89+F90)/(F3+F4+F6+F7+F8+F9+F10+F11+F13+F14+F15+F16+F17+F18+F19+F22+F23+F24+F26+F27+F28+F29+F33+F37+F40+F41+F42+F43+F44+F45+F46+F47+F48+F49+F50+F52+F53+F54+F55+F56+F57+F59+F60+F61+F62+F63+F64+F67+F68+F69+F71+F72+F73+F74+F76+F77+F78+F79+F81+F82+F83+F84+F85+F86+F88+F90+F91)</f>
        <v>0.66153846153846152</v>
      </c>
      <c r="G2" s="11">
        <f>(G3+G5+G6+G8+G9+G11+G13+G15+G16+G18+G20+G22+G24+G26+G28+G29+G30+G31+G32+G33+G34+G35+G36+G37+G38+G39+G41+G45+G50+G52+G53+G54+G57+G61+G62+G63+G64+G66+G69+G71+G74+G75+G76+G77+G78+G82+G86+G88)/(G3+G4+G6+G7+G8+G9+G10+G12+G13+G14+G16+G17+G18+G19+G21+G22+G23+G24+G25+G26+G27+G29+G32+G34+G37+G38+G40+G41+G42+G43+G44+G45+G46+G47+G48+G49+G51+G52+G53+G54+G55+G56+G57+G58+G59+G60+G61+G64+G65+G66+G67+G68+G69+G70+G71+G72+G73+G74+G75+G78+G79+G80+G81+G82+G83+G84+G85+G86+G87+G88+G89+G90+G91)</f>
        <v>0.50724637681159424</v>
      </c>
      <c r="H2" s="11">
        <f>(H3+H6+H7+H9+H10+H11+H12+H13+H14+H15+H16+H17+H18+H21+H22+H24+H25+H29+H33+H34+H37+H40+H41+H43+H44+H45+H46+H47+H48+H49+H50+H51+H54+H56+H57+H58+H59+H60+H61+H62+H63+H64+H65+H67+H68+H69+H70+H71+H72+H74+H75+H76+H77+H79+H80+H81+H82+H83+H84+H87+H88+H89+H91)/(H3+H4+H5+H6+H8+H9+H10+H13+H14+H15+H16+H18+H19+H20+H22+H23+H24+H25+H26+H27+H28+H29+H30+H31+H32+H33+H34+H35+H36+H37+H38+H39+H41+H42+H49+H50+H51+H52+H53+H54+H55+H56+H59+H60+H66+H68+H71+H72+H73+H76+H77+H78+H79+H82+H85+H86+H88+H89+H90+H91)</f>
        <v>1.1086956521739131</v>
      </c>
      <c r="I2" s="11">
        <f>(I3+I4+I5+I6+I7+I8+I9+I11+I15+I17+I18+I19+I20+I21+I22+I23+I24+I26+I27+I28+I29+I30+I31+I33+I36+I37+I38+I39+I42+I43+I45+I48+I49+I50+I51+I52+I55+I60+I63+I64+I71+I73+I74+I75+I76+I77+I78+I85+I86+I87+I88+I89+I90+I91)/(I4+I5+I6+I7+I9+I10+I11+I12+I13+I14+I16+I17+I21+I22+I23+I24+I25+I28+I29+I31+I32+I33+I34+I35+I37+I40+I41+I43+I44+I45+I46+I47+I51+I52+I53+I54+I56+I57+I58+I59+I60+I61+I62+I64+I65+I66+I67+I68+I69+I70+I71+I72+I73+I75+I76+I79+I80+I81+I82+I83+I84+I87+I89+I90)</f>
        <v>0.64885496183206104</v>
      </c>
      <c r="J2" s="11">
        <f>(J3+J4+J5+J6+J7+J8+J9+J12+J13+J14+J17+J18+J20+J21+J22+J23+J25+J28+J29+J30+J31+J34+J35+J37+J39+J40+J43+J44+J45+J46+J47+J48+J49+J51+J52+J54+J65+J66+J67+J68+J70+J74+J83+J84+J85+J86+J87)/(J3+J4+J5+J6+J8+J9+J10+J11+J12+J13+J14+J15+J16+J17+J18+J19+J20+J21+J22+J23+J24+J25+J26+J27+J28+J30+J31+J32+J33+J34+J35+J36+J37+J38+J39+J40+J41+J42+J44+J45+J50+J51+J52+J53+J54+J55+J56+J57+J58+J59+J60+J61+J62+J63+J64+J65+J66+J68+J69+J70+J71+J72+J73+J74+J75+J76+J77+J78+J79+J80+J81+J82+J83+J84+J85+J86+J87+J88+J89+J90+J91)</f>
        <v>0.33950617283950618</v>
      </c>
      <c r="K2" s="11">
        <f>(K3+K4+K5+K6+K8+K9+K10+K11+K13+K15+K16+K17+K18+K19+K20+K22+K23+K24+K26+K27+K28+K30+K31+K32+K33+K35+K36+K37+K38+K39+K41+K42+K44+K50+K52+K53+K54+K55+K56+K57+K59+K60+K62+K63+K64+K71+K73+K74+K76+K77+K78+K79+K81+K82+K84+K85+K86+K88+K90+K91)/(K3+K5+K7+K8+K9+K11+K12+K13+K14+K16+K17+K18+K20+K21+K22+K25+K29+K30+K31+K33+K34+K35+K37+K39+K40+K43+K44+K45+K46+K47+K48+K49+K50+K51+K52+K53+K54+K58+K59+K61+K62+K64+K65+K66+K67+K68+K69+K70+K71+K72+K73+K74+K75+K80+K81+K82+K83+K84+K86+K87+K89)</f>
        <v>0.68571428571428572</v>
      </c>
      <c r="L2" s="11">
        <f>(L3+L4+L5+L7+L8+L9+L10+L11+L12+L13+L14+L16+L17+L18+L20+L21+L22+L23+L24+L25+L29+L30+L31+L32+L33+L34+L35+L37+L39+L43+L44+L45+L46+L47+L48+L49+L50+L51+L52+L53+L54+L55+L56+L57+L58+L59+L60+L61+L62+L64+L65+L66+L67+L68+L69+L70+L71+L72+L73+L74+L79+L80+L81+L82+L83+L84+L85+L86+L87)/(L3+L4+L5+L6+L8+L10+L11+L12+L13+L15+L16+L17+L18+L19+L20+L21+L22+L24+L25+L26+L27+L28+L30+L32+L33+L34+L35+L36+L37+L38+L39+L40+L41+L42+L50+L51+L52+L53+L55+L57+L58+L60+L61+L62+L63+L64+L65+L71+L73+L74+L75+L76+L77+L78+L79+L80+L81+L82+L83+L84+L85+L86+L87+L88+L89+L90+L91)</f>
        <v>1.0659340659340659</v>
      </c>
      <c r="M2" s="11">
        <f>(M3+M4+M5+M6+M7+M8+M9+M10+M11+M12+M14+M15+M16+M17+M20+M21+M23+M24+M25+M26+M28+M29+M30+M31+M32+M33+M34+M36+M37+M40+M41+M43+M44+M45+M46+M49+M50+M51+M53+M54+M55+M56+M57+M58+M59+M61+M63+M64+M66+M67+M68+M69+M70+M71+M72+M74+M75+M79+M80+M81+M83)/(M3+M4+M5+M6+M7+M8+M11+M12+M13+M14+M15+M16+M17+M18+M20+M21+M19+M22+M24+M25+M26+M27+M28+M29+M30+M33+M34+M35+M36+M37+M38+M39+M40+M41+M42+M45+M46+M47+M48+M49+M50+M51+M52+M53+M54+M55+M60+M61+M62+M63+M64+M65+M66+M67+M69+M70+M71+M72+M73+M74+M75+M76+M77+M78+M80+M81+M82+M83+M84+M85+M86+M87+M88+M89+M90+M91)</f>
        <v>0.5714285714285714</v>
      </c>
      <c r="N2" s="11">
        <f>(N3+N5+N6+N7+N8+N11+N13+N14+N15+N17+N18+N20+N22+N28+N29+N30+N33+N35+N36+N37+N39+N43+N44+N45+N46+N47+N48+N49+N50+N52+N54+N60+N62+N63+N64+N65+N66+N67+N69+N71+N74+N76+N77+N82+N84+N85+N86+N87+N90)/(N3+N4+N5+N6+N8+N9+N10+N11+N12+N14+N15+N16+N17+N19+N20+N21+N23+N24+N25+N26+N27+N28+N30+N31+N32+N33+N34+N36+N37+N38+N40+N41+N42+N43+N44+N46+N50+N51+N53+N54+N55+N56+N57+N58+N59+N60+N61+N63+N64+N65+N66+N68+N69+N70+N71+N72+N73+N75+N78+N79+N80+N81+N82+N83+N85+N87+N88+N89+N90+N91)</f>
        <v>0.5625</v>
      </c>
      <c r="O2" s="11">
        <f>(O3+O4+O5+O6+O7+O8+O10+O12+O13+O14+O15+O16+O17+O18+O20+O21+O22+O23+O24+O25+O26+O27+O28+O29+O30+O32+O34+O35+O36+O37+O39+O40+O41+O44+O46+O47+O48+O49+O50+O51+O52+O53+O58+O59+O60+O61+O65+O66+O67+O68+O69+O70+O71+O72+O73+O74+O75+O76+O77+O79+O80+O81+O82+O83+O84+O85+O86+O87+O89)/(O3+O5+O6+O7+O9+O10+O11+O13+O15+O16+O17+O18+O19+O20+O22+O23+O24+O27+O28+O29+O31+O32+O33+O35+O36+O37+O39+O38+O41+O42+O43+O44+O45+O47+O48+O50+O54+O55+O56+O57+O60+O61+O62+O63+O64+O68+O69+O73+O74+O76+O77+O79+O81+O82+O84+O78+O88+O89+O90+O91)</f>
        <v>1.2380952380952381</v>
      </c>
      <c r="P2" s="11">
        <f>(P4+P5+P6+P7+P8+P9+P10+P11+P12+P13+P14+P15+P16+P17+P23+P24+P25+P26+P28+P29+P30+P31+P32+P33+P34+P35+P36+P37+P40+P41+P43+P44+P45+P46+P47+P49+P50+P51+P52+P53+P54+P56+P57+P58+P59+P61+P62+P63+P64+P65+P66+P67+P68+P69+P70+P71+P72+P74+P75+P76+P79+P80+P81+P82+P83+P84+P90)/(P3+P4+P5+P6+P7+P8+P9+P10+P11+P12+P14+P15+P17+P18+P19+P20+P21+P22+P23+P24+P25+P26+P27+P28+P29+P30+P31+P32+P33+P34+P36+P37+P38+P39+P40+P42+P43+P44+P45+P46+P48+P49+P50+P51+P55+P56+P57+P58+P59+P60+P61+P63+P64+P66+P67+P68+P69+P70+P71+P73+P74+P75+P77+P78+P82+P83+P85+P86+P87+P88+P89+P90+P91)</f>
        <v>0.77570093457943923</v>
      </c>
      <c r="Q2" s="11">
        <f>(Q3+Q4+Q5+Q6+Q7+Q8+Q9+Q10+Q11+Q12+Q13+Q14+Q15+Q16+Q17+Q18+Q20+Q21+Q22+Q23+Q24+Q25+Q26+Q28+Q29+Q30+Q31+Q32+Q33+Q34+Q35+Q36+Q37+Q39+Q40+Q41+Q43+Q44+Q45+Q46+Q47+Q48+Q49+Q50+Q51+Q52+Q53+Q54+Q56+Q57+Q58+Q59+Q60+Q61+Q62+Q63+Q64+Q65+Q66+Q67+Q68+Q69+Q70+Q71+Q72+Q74+Q75+Q76+Q77+Q79+Q80+Q81+Q82+Q83+Q84+Q85+Q86+Q87+Q91)/(Q3+Q4+Q5+Q6+Q7+Q8+Q9+Q10+Q11+Q12+Q13+Q14+Q15+Q16+Q18+Q19+Q20+Q21+Q22+Q23+Q24+Q25+Q26+Q27+Q28+Q29+Q30+Q31+Q32+Q33+Q34+Q35+Q36+Q38+Q39+Q40+Q41+Q42+Q43+Q44+Q45+Q46+Q47+Q48+Q49+Q50+Q51+Q52+Q53+Q54+Q55+Q56+Q57+Q58+Q59+Q60+Q61+Q62+Q63+Q65+Q66+Q67+Q68+Q69+Q70+Q71+Q72+Q73+Q74+Q75+Q76+Q77+Q78+Q79+Q80+Q82+Q85+Q86+Q87+Q88+Q89+Q90+Q91)</f>
        <v>0.91397849462365588</v>
      </c>
      <c r="R2" s="11">
        <f>(R3+R4+R5+R6+R7+R8+R10+R11+R12+R13+R14+R15+R16+R17+R20+R21+R22+R24+R25+R26+R28+R29+R30+R32+R33+R34+R35+R36+R37+R40+R41+R44+R45+R46+R47+R49+R50+R51+R52+R53+R54+R57+R58+R59+R61+R62+R63+R64+R65+R66+R67+R69+R70+R71+R72+R74+R75+R76+R79+R80+R81+R82+R83+R84+R90)/(R3+R4+R5+R6+R7+R8+R9+R10+R11+R12+R14+R15+R17+R18+R19+R20+R21+R23+R24+R25+R26+R27+R28+R29+R30+R31+R32+R33+R34+R36+R37+R38+R39+R40+R42+R43+R44+R45+R46+R48+R49+R50+R51+R54+R55+R56+R57+R58+R59+R60+R61+R63+R64+R66+R67+R68+R69+R70+R71+R73+R74+R75+R77+R78+R82+R83+R85+R86+R87+R88+R89+R90+R91)</f>
        <v>0.81818181818181823</v>
      </c>
      <c r="S2" s="11">
        <f>(S3+S7+S8+S9+S10+S11+S12+S13+S14+S15+S16+S17+S18+S21+S22+S26+S30+S36+S43+S44+S45+S46+S47+S48+S49+S50+S51+S52+S53+S54+S56+S57+S58+S59+S60+S61+S62+S63+S64+S65+S67+S68+S69+S70+S71+S72+S74+S75+S76+S77+S78+S79+S80+S81+S82+S83+S84+S86+S87)/(S3+S4+S5+S6+S7+S9+S10+S11+S12+S13+S14+S16+S17+S18+S19+S20+S21+S22+S23+S24+S25+S26+S27+S28+S29+S30+S31+S32+S33+S34+S35+S36+S37+S38+S39+S40+S41+S42+S43+S44+S45+S46+S47+S48+S54+S55+S56+S57+S58+S59+S60+S61+S62+S64+S65+S66+S67+S68+S69+S70+S72+S73+S78+S79+S80+S81+S82+S83+S84+S85+S87+S88+S89+S90+S91)</f>
        <v>0.64601769911504425</v>
      </c>
      <c r="T2" s="11">
        <f>(T3+T4+T5+T6+T7+T8+T9+T10+T11+T12+T13+T14+T15+T16+T17+T18+T19+T20+T21+T22+T23+T24+T25+T26+T27+T28+T29+T30+T31+T32+T33+T34+T35+T36+T37+T39+T40+T41+T42+T43+T44+T45+T46+T47+T48+T49+T50+T51+T52+T53+T54+T55+T56+T57+T58+T59+T60+T61+T62+T63+T64+T65+T66+T67+T68+T69+T70+T71+T72+T73+T74+T75+T76+T77+T78+T79+T80+T82+T83+T84+T85+T86+T87+T88+T89+T90)/(T3+T5+T6+T7+T8+T9+T10+T12+T13+T14+T16+T17+T18+T19+T20+T21+T22+T28+T29+T30+T31+T32+T33+T34+T35+T36+T37+T38+T39+T40+T41+T42+T43+T44+T45+T46+T47+T48+T49+T51+T52+T53+T54+T55+T56+T58+T59+T60+T64+T65+T66+T67+T68+T70+T72+T73+T74+T79+T80+T81+T82+T83+T84+T86+T87+T89+T90+T91)</f>
        <v>1.591549295774648</v>
      </c>
      <c r="U2" s="11">
        <f>(U3+U4+U5+U6+U7+U8+U9+U10+U11+U12+U13+U14+U16+U17+U18+U20+U21+U22+U23+U24+U25+U28+U29+U30+U31+U32+U33+U34+U35+U37+U39+U40+U43+U44+U45+U46+U47+U48+U49+U50+U51+U52+U53+U54+U55+U56+U57+U58+U59+U60+U61+U62+U64+U65+U66+U67+U68+U69+U70+U71+U72+U73+U74+U79+U80+U81+U82+U83+U84+U85+U86+U87)/(U3+U4+U5+U6+U8+U10+U11+U12+U13+U15+U16+U17+U18+U19+U20+U21+U22+U24+U25+U26+U27+U28+U30+U32+U33+U34+U35+U36+U37+U38+U39+U40+U41+U42+U50+U51+U52+U53+U55+U57+U58+U60+U61+U62+U63+U64+U65+U71+U73+U74+U75+U76+U77+U78+U79+U80+U81+U82+U83+U84+U85+U86+U87+U88+U89+U90+U91)</f>
        <v>1.1627906976744187</v>
      </c>
      <c r="V2" s="11">
        <f>(V3+V4+V5+V6+V7+V8+V9+V10+V11+V12+V13+V14+V15+V16+V17+V18+V20+V21+V22+V23+V24+V25+V26+V28+V29+V30+V31+V32+V33+V34+V35+V36+V37+V39+V40+V41+V43+V44+V45+V46+V47+V48+V49+V50+V51+V52+V53+V54+V55+V56+V57+V58+V59+V60+V61+V62+V63+V64+V65+V66+V67+V68+V69+V70+V71+V72+V74+V75+V79+V80+V81+V83+V84+V85+V86+V87)/(V3+V4+V5+V6+V7+V8+V11+V12+V13+V14+V15+V16+V17+V18+V19+V20+V21+V22+V24+V25+V26+V27+V28+V29+V30+V33+V34+V35+V36+V37+V38+V39+V40+V41+V42+V45+V46+V47+V48+V49+V50+V51+V52+V53+V54+V55+V60+V61+V62+V63+V64+V65+V66+V67+V69+V70+V71+V72+V73+V74+V75+V76+V77+V78+V80+V81+V82+V83+V84+V85+V86+V87+V88+V89+V90+V91)</f>
        <v>0.98913043478260865</v>
      </c>
      <c r="W2" s="11">
        <f>(W3+W4+W5+W6+W7+W8+W9+W10+W11+W12+W13+W14+W15+W16+W17+W18+W19+W20+W21+W22+W23+W24+W26+W27+W28+W29+W30+W31+W33+W36+W37+W38+W39+W40+W41+W42+W43+W44+W45+W46+W47+W48+W49+W50+W51+W52+W53+W54+W55+W56+W57+W58+W59+W60+W61+W62+W63+W64+W65+W66+W67+W68+W69+W70+W71+W72+W73+W74+W75+W76+W77+W78+W79+W80+W82+W85+W86+W87+W88+W89+W90+W91)/(W4+W5+W6+W9+W10+W11+W12+W13+W16+W17+W21+W22+W23+W24+W25+W28+W29+W31+W32+W33+W34+W35+W37+W40+W41+W54+W56+W57+W58+W60+W61+W62+W64+W65+W66+W71+W75+W76+W79+W80+W81+W82+W83+W84+W87)</f>
        <v>2.6538461538461537</v>
      </c>
      <c r="X2" s="11">
        <f>(X3+X4+X5+X6+X7+X8+X9+X10+X11+X12+X13+X14+X15+X16+X17+X18+X19+X20+X21+X22+X23+X24+X26+X27+X28+X29+X30+X31+X32+X33+X35+X36+X37+X38+X39+X40+X41+X42+X43+X44+X45+X46+X47+X48+X49+X50+X51+X52+X53+X54+X55+X56+X57+X58+X59+X60+X61+X62+X63+X64+X65+X66+X67+X68+X69+X70+X71+X72+X73+X74+X76+X77+X78+X79+X80+X81+X82+X84+X85+X86+X87+X88+X89+X90+X91)/(X3+X5+X9+X11+X12+X13+X16+X17+X18+X20+X21+X22+X25+X29+X30+X31+X33+X34+X35+X37+X39+X40+X54+X58+X61+X62+X64+X65+X66+X71+X74+X75+X80+X81+X82+X83+X84+X87)</f>
        <v>3.5714285714285716</v>
      </c>
      <c r="Y2" s="11">
        <f>(Y3+Y4+Y5+Y6+Y7+Y8+Y9+Y10+Y11+Y12+Y13+Y14+Y16+Y17+Y18+Y19+Y20+Y21+Y23+Y22+Y24+Y25+Y27+Y29+Y30+Y31+Y32+Y33+Y34+Y35+Y37+Y38+Y39+Y40+Y41+Y42+Y43+Y44+Y45+Y46+Y47+Y48+Y49+Y50+Y51+Y52+Y53+Y54+Y55+Y56+Y57+Y58+Y59+Y60+Y61+Y62+Y64+Y65+Y66+Y67+Y68+Y69+Y70+Y71+Y72+Y73+Y74+Y78+Y79+Y80+Y81+Y82+Y83+Y84+Y85+Y86+Y87+Y88+Y89+Y90+Y91)/(Y3+Y4+Y5+Y6+Y10+Y11+Y12+Y13+Y15+Y16+Y17+Y18+Y20+Y21+Y22+Y24+Y25+Y26+Y27+Y28+Y30+Y32+Y33+Y34+Y35+Y36+Y37+Y38+Y39+Y40+Y41+Y57+Y58+Y60+Y61+Y62+Y63+Y64+Y65+Y71+Y74+Y75+Y76+Y77+Y78+Y79+Y80+Y81+Y82+Y83+Y84+Y85+Y87+Y91)</f>
        <v>2.032258064516129</v>
      </c>
      <c r="Z2" s="11">
        <f>(Z3+Z4+Z5+Z6+Z7+Z8+Z9+Z10+Z11+Z12+Z13+Z14+Z15+Z16+Z17+Z18+Z19+Z20+Z21+Z22+Z23+Z24+Z25+Z26+Z27+Z28+Z29+Z30+Z32+Z34+Z35+Z36+Z37+Z38+Z39+Z40+Z41+Z42+Z43+Z44+Z45+Z46+Z47+Z48+Z49+Z50+Z51+Z52+Z53+Z54+Z55+Z56+Z57+Z58+Z59+Z60+Z61+Z62+Z65+Z66+Z67+Z68+Z69+Z70+Z71+Z72+Z73+Z74+Z75+Z76+Z77+Z78+Z79+Z80+Z81+Z82+Z83+Z84+Z85+Z86+Z87+Z88+Z89+Z90+Z91)/(Z3+Z5+Z6+Z9+Z10+Z11+Z13+Z15+Z16+Z17+Z18+Z20+Z22+Z23+Z24+Z27+Z28+Z29+Z31+Z32+Z33+Z35+Z36+Z37+Z38+Z39+Z41+Z54+Z56+Z57+Z60+Z61+Z62+Z63+Z64+Z74+Z76+Z77+Z78+Z79+Z81+Z82+Z84+Z91)</f>
        <v>2.9583333333333335</v>
      </c>
      <c r="AA2" s="11">
        <f>(AA3+AA6+AA7+AA8+AA9+AA10+AA11+AA12+AA13+AA14+AA15+AA16+AA17+AA18+AA19+AA21+AA22+AA26+AA27+AA29+AA30+AA36+AA38+AA40+AA41+AA42+AA43+AA44+AA45+AA46+AA47+AA48+AA49+AA50+AA51+AA52+AA53+AA54+AA55+AA56+AA57+AA58+AA59+AA60+AA61+AA62+AA63+AA64+AA65+AA66+AA67+AA68+AA69+AA70+AA71+AA72+AA73+AA74+AA75+AA76+AA77+AA78+AA79+AA80+AA81+AA82+AA83+AA84+AA86+AA87+AA88+AA89+AA90+AA91)/(AA3+AA4+AA5+AA6+AA9+AA10+AA11+AA12+AA13+AA16+AA17+AA18+AA20+AA21+AA22+AA23+AA24+AA25+AA26+AA27+AA28+AA29+AA30+AA31+AA32+AA33+AA34+AA35+AA36+AA37+AA38+AA39+AA40+AA41+AA54+AA56+AA57+AA58+AA60+AA61+AA62+AA64+AA65+AA66+AA78+AA79+AA80+AA81+AA82+AA83+AA84+AA85+AA87+AA91)</f>
        <v>1.6666666666666667</v>
      </c>
      <c r="AB2" s="11">
        <f>(AB3+AB4+AB5+AB6+AB8+AB9+AB10+AB11+AB12+AB13+AB14+AB15+AB16+AB18+AB19+AB20+AB21+AB22+AB23+AB24+AB25+AB26+AB27+AB28+AB29+AB30+AB31+AB32+AB33+AB34+AB35+AB36+AB37+AB38+AB39+AB40+AB41+AB42+AB45+AB46+AB50+AB51+AB52+AB53+AB54+AB55+AB56+AB57+AB58+AB59+AB60+AB61+AB62+AB63+AB64+AB65+AB66+AB68+AB69+AB70+AB71+AB72+AB73+AB74+AB75+AB76+AB77+AB78+AB79+AB80+AB82+AB83+AB85+AB86+AB87+AB88+AB89+AB90)/(AB3+AB6+AB7+AB8+AB9+AB10+AB13+AB14+AB16+AB17+AB18+AB19+AB22+AB28+AB29+AB33+AB37+AB40+AB41+AB42+AB43+AB44+AB45+AB46+AB47+AB48+AB49+AB52+AB53+AB54+AB55+AB56+AB59+AB60+AB64+AB67+AB68+AB72+AB73+AB74+AB79+AB81+AB82+AB83+AB86+AB90+AB91)</f>
        <v>2.2280701754385963</v>
      </c>
      <c r="AC2" s="11">
        <f>(AC3+AC4+AC5+AC6+AC8+AC9+AC10+AC11+AC12+AC13+AC14+AC15+AC16+AC18+AC19+AC20+AC21+AC22+AC23+AC24+AC25+AC26+AC27+AC28+AC29+AC30+AC31+AC32+AC33+AC34+AC35+AC36+AC37+AC38+AC39+AC40+AC41+AC42+AC45+AC50+AC51+AC52+AC53+AC54+AC55+AC56+AC57+AC58+AC59+AC60+AC61+AC62+AC63+AC64+AC65+AC66+AC68+AC69+AC70+AC71+AC72+AC73+AC74+AC75+AC76+AC77+AC78+AC79+AC80+AC82+AC85+AC86+AC87+AC88+AC89+AC90)/(AC3+AC6+AC7+AC8+AC9+AC10+AC12+AC13+AC14+AC16+AC17+AC18+AC19+AC21+AC22+AC29+AC32+AC34+AC37+AC38+AC40+AC41+AC42+AC43+AC44+AC45+AC46+AC47+AC48+AC49+AC51+AC52+AC53+AC54+AC55+AC56+AC58+AC59+AC60+AC64+AC65+AC66+AC67+AC68+AC70+AC72+AC73+AC74+AC79+AC80+AC81+AC82+AC83+AC84+AC86+AC87+AC89+AC90+AC91)</f>
        <v>1.6111111111111112</v>
      </c>
      <c r="AD2" s="11">
        <f>(AD3+AD4+AD6+AD7+AD8+AD9+AD10+AD11+AD12+AD13+AD14+AD15+AD16+AD17+AD18+AD19+AD21+AD22+AD23+AD24+AD25+AD26+AD27+AD29+AD33+AD34+AD36+AD37+AD40+AD41+AD42+AD43+AD44+AD45+AD46+AD47+AD48+AD49+AD50+AD51+AD52+AD53+AD54+AD55+AD56+AD57+AD58+AD59+AD60+AD61+AD62+AD63+AD64+AD65+AD67+AD68+AD69+AD70+AD71+AD72+AD73+AD74+AD75+AD76+AD77+AD78+AD79+AD80+AD81+AD82+AD83+AD84+AD85+AD86+AD87+AD88+AD89+AD90+AD91)/(AD3+AD5+AD6+AD8+AD9+AD10+AD13+AD14+AD16+AD18+AD19+AD20+AD22+AD28+AD29+AD30+AD31+AD32+AD33+AD34+AD35+AD36+AD37+AD38+AD39+AD41+AD42+AD49+AD51+AD52+AD53+AD54+AD55+AD56+AD59+AD60+AD66+AD68+AD72+AD73+AD79+AD82+AD86+AD89+AD90+AD91)</f>
        <v>2.4642857142857144</v>
      </c>
      <c r="AE2" s="11">
        <f>(AE3+AE4+AE5+AE6+AE7+AE8+AE9+AE10+AE11+AE12+AE13+AE14+AE15+AE16+AE17+AE18+AE19+AE20+AE21+AE22+AE23+AE24+AE25+AE26+AE27+AE28+AE29+AE30+AE31+AE33+AE36+AE37+AE38+AE39+AE40+AE41+AE42+AE43+AE45+AE48+AE49+AE50+AE51+AE52+AE53+AE54+AE55+AE56+AE57+AE58+AE59+AE60+AE61+AE62+AE63+AE64+AE65+AE68+AE69+AE70+AE71+AE72+AE73+AE74+AE75+AE76+AE77+AE78+AE79+AE80+AE82+AE85+AE86+AE87+AE88+AE89+AE90+AE91)/(AE5+AE6+AE7+AE9+AE10+AE12+AE13+AE14+AE16+AE17+AE21+AE22+AE28+AE29+AE31+AE32+AE33+AE34+AE35+AE37+AE40+AE41+AE43+AE44+AE45+AE46+AE47+AE51+AE52+AE53+AE54+AE56+AE58+AE59+AE60+AE64+AE65+AE66+AE67+AE68+AE70+AE72+AE73+AE79+AE80+AE81+AE82+AE83+AE84+AE87+AE89+AE90)</f>
        <v>2.0158730158730158</v>
      </c>
      <c r="AF2" s="11">
        <f>(AF3+AF4+AF5+AF6+AF7+AF8+AF9+AF10+AF11+AF12+AF13+AF14+AF15+AF16+AF17+AF18+AF19+AF20+AF21+AF22+AF23+AF24+AF25+AF26+AF27+AF28+AF29+AF30+AF31+AF33+AF34+AF35+AF36+AF37+AF39+AF40+AF41+AF42+AF43+AF44+AF45+AF46+AF47+AF48+AF49+AF50+AF51+AF52+AF53+AF54+AF55+AF56+AF57+AF58+AF59+AF60+AF61+AF62+AF63+AF64+AF65+AF66+AF67+AF68+AF69+AF70+AF71+AF72+AF73+AF74+AF75+AF76+AF77+AF78+AF79+AF80+AF82+AF83+AF84+AF85+AF86+AF87+AF88+AF89+AF90)/(AF3+AF5+AF6+AF8+AF9+AF10+AF12+AF13+AF14+AF16+AF17+AF18+AF19+AF20+AF21+AF22+AF28+AF30+AF31+AF32+AF33+AF34+AF35+AF36+AF37+AF38+AF39+AF40+AF41+AF42+AF44+AF45+AF51+AF52+AF53+AF54+AF55+AF56+AF58+AF59+AF60+AF64+AF65+AF66+AF68+AF70+AF72+AF73+AF74+AF79+AF80+AF81+AF82+AF83+AF84+AF86+AF87+AF89+AF90+AF91)</f>
        <v>1.875</v>
      </c>
      <c r="AG2" s="11">
        <f>(AG3+AG4+AG5+AG6+AG8+AG9+AG10+AG11+AG12+AG13+AG14+AG15+AG16+AG17+AG18+AG19+AG20+AG21+AG22+AG23+AG24+AG25+AG26+AG27+AG28+AG30+AG31+AG32+AG33+AG35+AG36+AG37+AG38+AG39+AG40+AG41+AG42+AG44+AG45+AG50+AG51+AG52+AG53+AG54+AG55+AG56+AG57+AG58+AG59+AG60+AG61+AG62+AG63+AG64+AG65+AG68+AG69+AG70+AG71+AG72+AG73+AG74+AG75+AG76+AG77+AG78+AG79+AG80+AG81+AG82+AG84+AG85+AG86+AG87+AG88+AG89+AG90+AG91)/(AG3+AG5+AG7+AG8+AG9+AG12+AG13+AG14+AG16+AG17+AG18+AG20+AG21+AG22+AG29+AG30+AG31+AG33+AG34+AG35+AG37+AG39+AG40+AG43+AG44+AG45+AG46+AG47+AG48+AG49+AG51+AG52+AG53+AG54+AG58+AG59+AG64+AG65+AG66+AG67+AG68+AG70+AG72+AG73+AG74+AG80+AG81+AG82+AG83+AG84+AG86+AG87+AG89)</f>
        <v>1.96875</v>
      </c>
      <c r="AH2" s="11">
        <f>(AH3+AH4+AH5+AH6+AH7+AH8+AH9+AH10+AH11+AH12+AH13+AH14+AH15+AH16+AH17+AH18+AH19+AH20+AH21+AH22+AH23+AH24+AH25+AH26+AH27+AH29+AH30+AH31+AH32+AH33+AH34+AH35+AH36+AH37+AH39+AH40+AH41+AH42+AH43+AH44+AH45+AH46+AH47+AH48+AH49+AH50+AH51+AH52+AH53+AH54+AH55+AH56+AH57+AH58+AH59+AH60+AH61+AH62+AH63+AH64+AH65+AH66+AH67+AH68+AH69+AH70+AH71+AH72+AH73+AH74+AH75+AH76+AH77+AH78+AH79+AH80+AH81+AH82+AH83+AH84+AH85+AH86+AH87+AH88+AH89+AH90)/(AH3+AH5+AH6+AH8+AH10+AH12+AH13+AH16+AH17+AH18+AH19+AH20+AH21+AH22+AH28+AH30+AH32+AH33+AH34+AH35+AH36+AH37+AH38+AH39+AH40+AH41+AH42+AH51+AH52+AH53+AH55+AH58+AH60+AH64+AH65+AH73+AH74+AH79+AH80+AH81+AH82+AH83+AH84+AH86+AH87+AH89+AH90+AH91)</f>
        <v>2.7254901960784315</v>
      </c>
      <c r="AI2" s="11">
        <f>(AI3+AI4+AI5+AI6+AI7+AI8+AI9+AI10+AI11+AI12+AI13+AI14+AI15+AI16+AI17+AI18+AI19+AI20+AI21+AI22+AI23+AI24+AI25+AI26+AI27+AI28+AI29+AI30+AI31+AI32+AI33+AI34+AI36+AI37+AI40+AI41+AI42+AI43+AI44+AI45+AI46+AI49+AI50+AI51+AI52+AI53+AI54+AI55+AI56+AI57+AI58+AI59+AI60+AI61+AI62+AI63+AI64+AI65+AI66+AI67+AI68+AI69+AI70+AI71+AI72+AI73+AI74+AI75+AI76+AI77+AI78+AI79+AI80+AI81+AI82+AI83+AI85+AI86+AI87+AI88+AI89+AI90)/(AI3+AI5+AI6+AI7+AI8+AI12+AI13+AI14+AI16+AI17+AI18+AI19+AI20+AI21+AI22+AI28+AI29+AI30+AI33+AI34+AI35+AI36+AI37+AI38+AI39+AI40+AI41+AI42+AI45+AI46+AI47+AI48+AI49+AI51+AI52+AI53+AI54+AI55+AI60+AI64+AI65+AI66+AI67+AI70+AI72+AI73+AI74+AI80+AI81+AI82+AI83+AI85+AI86+AI87+AI88+AI89+AI90)</f>
        <v>1.90625</v>
      </c>
      <c r="AJ2" s="11">
        <f>(AJ3+AJ4+AJ5+AJ6+AJ7+AJ8+AJ9+AJ10+AJ11+AJ12+AJ13+AJ14+AJ15+AJ16+AJ17+AJ18+AJ19+AJ20+AJ21+AJ22+AJ23+AJ24+AJ25+AJ26+AJ27+AJ28+AJ29+AJ30+AJ32+AJ33+AJ34+AJ35+AJ36+AJ37+AJ39+AJ40+AJ41+AJ42+AJ44+AJ45+AJ46+AJ47+AJ48+AJ49+AJ50+AJ51+AJ52+AJ53+AJ54+AJ55+AJ56+AJ57+AJ58+AJ59+AJ60+AJ61+AJ62+AJ63+AJ64+AJ65+AJ66+AJ67+AJ68+AJ69+AJ70+AJ71+AJ72+AJ73+AJ74+AJ75+AJ76+AJ77+AJ78+AJ79+AJ80+AJ81+AJ82+AJ83+AJ84+AJ85+AJ86+AJ87+AJ88+AJ89+AJ90)/(AJ3+AJ5+AJ6+AJ7+AJ9+AJ10+AJ13+AJ16+AJ17+AJ18+AJ19+AJ20+AJ22+AJ28+AJ29+AJ31+AJ32+AJ33+AJ35+AJ36+AJ37+AJ38+AJ39+AJ41+AJ42+AJ43+AJ44+AJ45+AJ47+AJ48+AJ54+AJ55+AJ56+AJ60+AJ64+AJ68+AJ73+AJ74+AJ79+AJ81+AJ82+AJ84+AJ89+AJ90+AJ91)</f>
        <v>2.8775510204081631</v>
      </c>
      <c r="AK2" s="11">
        <f>(AK3+AK4+AK5+AK6+AK7+AK8+AK9+AK10+AK11+AK12+AK13+AK14+AK15+AK16+AK17+AK18+AK19+AK20+AK21+AK22+AK23+AK24+AK25+AK26+AK27+AK28+AK29+AK30+AK31+AK32+AK33+AK34+AK35+AK36+AK37+AK39+AK40+AK41+AK42+AK43+AK44+AK45+AK46+AK47+AK48+AK49+AK50+AK51+AK52+AK53+AK54+AK55+AK56+AK57+AK58+AK59+AK60+AK61+AK62+AK63+AK64+AK65+AK66+AK67+AK68+AK69+AK70+AK71+AK72+AK73+AK74+AK75+AK76+AK77+AK78+AK79+AK80+AK81+AK82+AK83+AK84+AK85+AK86+AK87+AK88+AK89+AK90+AK91)/(AK3+AK5+AK6+AK7+AK8+AK9+AK10+AK12+AK13+AK14+AK16+AK18+AK19+AK20+AK21+AK22+AK28+AK29+AK30+AK31+AK32+AK33+AK34+AK35+AK36+AK38+AK39+AK40+AK41+AK42+AK43+AK44+AK45+AK46+AK47+AK48+AK49+AK51+AK52+AK53+AK54+AK55+AK56+AK58+AK59+AK60+AK65+AK66+AK67+AK68+AK70+AK72+AK73+AK74+AK79+AK80+AK82+AK86+AK87+AK89+AK90+AK91)</f>
        <v>1.9206349206349207</v>
      </c>
      <c r="AL2" s="11">
        <f>(AL3+AL4+AL6+AL7+AL8+AL9+AL10+AL11+AL12+AL13+AL14+AL15+AL16+AL17+AL18+AL19+AL21+AL22+AL23+AL24+AL25+AL26+AL27+AL30+AL33+AL36+AL40+AL41+AL42+AL43+AL44+AL45+AL46+AL47+AL48+AL49+AL50+AL51+AL52+AL53+AL54+AL55+AL56+AL57+AL58+AL59+AL60+AL61+AL62+AL63+AL64+AL65+AL67+AL68+AL69+AL70+AL71+AL72+AL73+AL74+AL75+AL76+AL77+AL78+AL79+AL80+AL81+AL82+AL83+AL84+AL85+AL86+AL87+AL88+AL89+AL90)/(AL3+AL5+AL6+AL7+AL9+AL10+AL12+AL13+AL14+AL16+AL17+AL18+AL19+AL20+AL21+AL22+AL28+AL29+AL30+AL31+AL32+AL33+AL34+AL35+AL36+AL37+AL38+AL39+AL40+AL41+AL42+AL43+AL44+AL45+AL46+AL47+AL48+AL54+AL55+AL56+AL58+AL59+AL60+AL64+AL65+AL66+AL67+AL68+AL70+AL72+AL73+AL79+AL80+AL81+AL82+AL83+AL84+AL87+AL89+AL90+AL91)</f>
        <v>1.4864864864864864</v>
      </c>
      <c r="AM2" s="11">
        <f>(AM3+AM4+AM5+AM6+AM7+AM8+AM9+AM10+AM11+AM12+AM13+AM14+AM15+AM16+AM17+AM18+AM19+AM20+AM21+AM22+AM23+AM24+AM25+AM26+AM27+AM28+AM29+AM30+AM32+AM33+AM34+AM35+AM36+AM37+AM40+AM41+AM42+AM44+AM45+AM46+AM47+AM49+AM50+AM51+AM52+AM53+AM54+AM55+AM56+AM57+AM58+AM59+AM60+AM61+AM62+AM63+AM64+AM65+AM66+AM67+AM68+AM69+AM70+AM71+AM72+AM73+AM74+AM75+AM76+AM77+AM78+AM79+AM80+AM81+AM82+AM83+AM84+AM85+AM86+AM87+AM88+AM89+AM90)/(AM3+AM5+AM6+AM7+AM8+AM9+AM10+AM12+AM14+AM17+AM18+AM19+AM20+AM21+AM28+AM29+AM30+AM31+AM32+AM33+AM34+AM36+AM37+AM38+AM39+AM40+AM42+AM43+AM44+AM45+AM46+AM48+AM49+AM51+AM54+AM55+AM56+AM58+AM59+AM60+AM64+AM66+AM67+AM68+AM73+AM74+AM82+AM83+AM86+AM87+AM89+AM90+AM91)</f>
        <v>2.1186440677966103</v>
      </c>
      <c r="AN2" s="11">
        <f>(AN3+AN4+AN5+AN7+AN8+AN9+AN10+AN11+AN12+AN13+AN14+AN15+AN16+AN17+AN18+AN19+AN20+AN21+AN22+AN23+AN24+AN25+AN26+AN27+AN28+AN29+AN30+AN31+AN32+AN33+AN34+AN35+AN36+AN37+AN38+AN39+AN40+AN43+AN44+AN45+AN46+AN47+AN48+AN49+AN50+AN51+AN52+AN53+AN54+AN55+AN56+AN57+AN58+AN59+AN60+AN61+AN62+AN64+AN65+AN66+AN67+AN68+AN69+AN70+AN71+AN72+AN73+AN74+AN75+AN76+AN77+AN78+AN79+AN80+AN81+AN82+AN83+AN84+AN85+AN86+AN87+AN89+AN90)/(AN3+AN4+AN6+AN8+AN10+AN11+AN13+AN15+AN16+AN17+AN18+AN19+AN22+AN24+AN26+AN27+AN28+AN33+AN37+AN40+AN41+AN42+AN50+AN52+AN53+AN55+AN57+AN60+AN61+AN62+AN63+AN64+AN71+AN73+AN74+AN76+AN77+AN78+AN79+AN81+AN82+AN83+AN84+AN85+AN86+AN88+AN90+AN91)</f>
        <v>2.4444444444444446</v>
      </c>
      <c r="AO2" s="11">
        <f>(AO3+AO4+AO5+AO6+AO7+AO8+AO9+AO10+AO11+AO12+AO13+AO14+AO15+AO16+AO17+AO18+AO19+AO20+AO21+AO22+AO23+AO24+AO25+AO26+AO27+AO28+AO29+AO30+AO31+AO32+AO33+AO34+AO35+AO36+AO37+AO38+AO39+AO40+AO41+AO43+AO44+AO45+AO46+AO47+AO49+AO50+AO51+AO52+AO53+AO54+AO55+AO56+AO57+AO58+AO59+AO60+AO61+AO62+AO63+AO64+AO65+AO66+AO67+AO68+AO69+AO70+AO71+AO72+AO73+AO74+AO75+AO76+AO77+AO78+AO79+AO80+AO81+AO82+AO83+AO84+AO85+AO86+AO87+AO89+AO90)/(AO3+AO4+AO6+AO7+AO8+AO9+AO10+AO11+AO14+AO15+AO17+AO18+AO19+AO22+AO23+AO24+AO26+AO27+AO28+AO29+AO33+AO37+AO40+AO42+AO43+AO44+AO45+AO46+AO48+AO49+AO50+AO55+AO56+AO57+AO59+AO60+AO61+AO63+AO64+AO67+AO68+AO69+AO71+AO73+AO74+AO77+AO78+AO82+AO83+AO85+AO86+AO88+AO90+AO91)</f>
        <v>2.103448275862069</v>
      </c>
      <c r="AP2" s="11">
        <f>(AP3+AP4+AP5+AP7+AP8+AP9+AP10+AP11+AP12+AP13+AP14+AP15+AP16+AP17+AP18+AP19+AP20+AP21+AP22+AP23+AP25+AP26+AP27+AP28+AP29+AP30+AP31+AP32+AP34+AP35+AP36+AP37+AP38+AP39+AP40+AP43+AP44+AP45+AP46+AP47+AP48+AP49+AP50+AP51+AP52+AP53+AP54+AP55+AP56+AP57+AP58+AP59+AP60+AP61+AP62+AP63+AP64+AP65+AP66+AP67+AP68+AP69+AP70+AP71+AP72+AP73+AP74+AP75+AP76+AP77+AP78+AP79+AP80+AP81+AP82+AP83+AP84+AP85+AP86+AP87+AP89+AP90)/(AP3+AP4+AP6+AP7+AP9+AP10+AP11+AP13+AP14+AP16+AP17+AP18+AP19+AP22+AP23+AP24+AP26+AP27+AP28+AP29+AP33+AP37+AP40+AP41+AP42+AP43+AP44+AP45+AP46+AP47+AP48+AP54+AP55+AP56+AP57+AP59+AP60+AP61+AP62+AP64+AP67+AP68+AP69+AP72+AP73+AP78+AP79+AP81+AP82+AP83+AP84+AP85+AP88+AP90+AP91)</f>
        <v>1.903225806451613</v>
      </c>
      <c r="AQ2" s="11">
        <f>(AQ3+AQ4+AQ5+AQ6+AQ7+AQ8+AQ9+AQ11+AQ13+AQ15+AQ16+AQ17+AQ18+AQ19+AQ20+AQ21+AQ22+AQ23+AQ24+AQ26+AQ27+AQ28+AQ29+AQ30+AQ31+AQ32+AQ33+AQ34+AQ35+AQ36+AQ37+AQ38+AQ39+AQ41+AQ42+AQ43+AQ45+AQ48+AQ49+AQ50+AQ51+AQ52+AQ53+AQ54+AQ55+AQ57+AQ60+AQ61+AQ62+AQ63+AQ64+AQ66+AQ69+AQ71+AQ73+AQ74+AQ75+AQ76+AQ77+AQ78+AQ82+AQ85+AQ86+AQ87+AQ88+AQ89+AQ90+AQ91)/(AQ4+AQ6+AQ7+AQ9+AQ10+AQ12+AQ13+AQ14+AQ16+AQ17+AQ21+AQ22+AQ23+AQ24+AQ25+AQ29+AQ32+AQ34+AQ37+AQ40+AQ41+AQ43+AQ44+AQ45+AQ46+AQ47+AQ51+AQ52+AQ53+AQ54+AQ56+AQ57+AQ58+AQ59+AQ60+AQ61+AQ64+AQ65+AQ66+AQ67+AQ68+AQ69+AQ70+AQ71+AQ72+AQ73+AQ75+AQ79+AQ80+AQ81+AQ82+AQ83+AQ84+AQ87+AQ89+AQ90)</f>
        <v>1.3614457831325302</v>
      </c>
      <c r="AR2" s="11">
        <f>(AR3+AR4+AR5+AR6+AR7+AR8+AR9+AR11+AR12+AR13+AR14+AR15+AR16+AR17+AR18+AR20+AR21+AR22+AR23+AR24+AR25+AR26+AR28+AR29+AR30+AR31+AR32+AR33+AR34+AR35+AR36+AR37+AR38+AR39+AR40+AR41+AR43+AR44+AR45+AR46+AR47+AR48+AR49+AR50+AR51+AR52+AR53+AR54+AR57+AR61+AR62+AR63+AR64+AR65+AR66+AR67+AR68+AR69+AR70+AR71+AR74+AR75+AR76+AR77+AR78+AR82+AR83+AR84+AR85+AR86+AR87+AR88)/(AR3+AR4+AR6+AR8+AR9+AR10+AR12+AR13+AR14+AR16+AR17+AR18+AR19+AR21+AR22+AR23+AR24+AR25+AR26+AR27+AR32+AR34+AR37+AR38+AR40+AR41+AR42+AR44+AR45+AR51+AR52+AR53+AR54+AR55+AR56+AR57+AR58+AR59+AR60+AR61+AR64+AR65+AR66+AR68+AR69+AR70+AR71+AR72+AR73+AR74+AR75+AR78+AR79+AR80+AR81+AR82+AR83+AR84+AR85+AR86+AR87+AR88+AR89+AR90+AR91)</f>
        <v>1.1333333333333333</v>
      </c>
      <c r="AS2" s="11">
        <f>(AS3+AS4+AS5+AS6+AS8+AS9+AS10+AS11+AS13+AS15+AS16+AS17+AS18+AS19+AS20+AS22+AS23+AS24+AS26+AS27+AS28+AS29+AS30+AS31+AS32+AS33+AS34+AS35+AS36+AS37+AS38+AS39+AS41+AS42+AS44+AS45+AS50+AS52+AS53+AS54+AS55+AS56+AS57+AS59+AS60+AS61+AS62+AS63+AS64+AS66+AS69+AS71+AS73+AS74+AS75+AS76+AS77+AS78+AS79+AS81+AS82+AS84+AS85+AS86+AS88+AS90+AS91)/(AS3+AS7+AS8+AS9+AS12+AS13+AS14+AS16+AS17+AS18+AS21+AS22+AS25+AS29+AS34+AS37+AS40+AS43+AS44+AS45+AS46+AS47+AS48+AS49+AS51+AS52+AS53+AS54+AS58+AS59+AS61+AS64+AS65+AS66+AS67+AS68+AS69+AS70+AS71+AS72+AS73+AS74+AS75+AS80+AS81+AS82+AS83+AS84+AS86+AS87+AS89)</f>
        <v>1.367816091954023</v>
      </c>
      <c r="AT2" s="11">
        <f>(AT3+AT4+AT5+AT6+AT7+AT8+AT9+AT10+AT11+AT12+AT13+AT14+AT15+AT16+AT17+AT18+AT20+AT21+AT22+AT23+AT24+AT25+AT26+AT28+AT29+AT30+AT31+AT32+AT33+AT34+AT35+AT36+AT37+AT38+AT39+AT41+AT43+AT44+AT45+AT46+AT47+AT48+AT49+AT50+AT51+AT52+AT53+AT54+AT55+AT56+AT57+AT58+AT59+AT60+AT61+AT62+AT63+AT64+AT65+AT66+AT67+AT68+AT69+AT70+AT71+AT72+AT73+AT74+AT75+AT76+AT77+AT78+AT79+AT80+AT81+AT82+AT83+AT84+AT85+AT86+AT87+AT88)/(AT3+AT4+AT6+AT8+AT10+AT12+AT13+AT16+AT17+AT18+AT19+AT21+AT22+AT24+AT25+AT26+AT27+AT32+AT34+AT37+AT38+AT40+AT41+AT42+AT51+AT52+AT53+AT55+AT57+AT58+AT60+AT61+AT64+AT65+AT71+AT73+AT74+AT75+AT78+AT79+AT80+AT81+AT82+AT83+AT84+AT85+AT86+AT87+AT88+AT89+AT90+AT91)</f>
        <v>2.2203389830508473</v>
      </c>
      <c r="AU2" s="11">
        <f>(AU3+AU4+AU5+AU6+AU7+AU8+AU9+AU10+AU11+AU12+AU13+AU14+AU15+AU16+AU17+AU18+AU20+AU21+AU22+AU23+AU24+AU25+AU26+AU28+AU29+AU30+AU31+AU32+AU33+AU34+AU35+AU36+AU37+AU38+AU39+AU40+AU41+AU43+AU44+AU45+AU46+AU49+AU50+AU51+AU52+AU53+AU54+AU55+AU56+AU57+AU58+AU59+AU61+AU62+AU63+AU64+AU66+AU67+AU68+AU69+AU70+AU71+AU72+AU74+AU75+AU76+AU77+AU78+AU79+AU80+AU81+AU82+AU83+AU86+AU88)/(AU3+AU4+AU6+AU7+AU8+AU12+AU13+AU14+AU16+AU17+AU18+AU19+AU21+AU22+AU24+AU25+AU26+AU27+AU29+AU34+AU37+AU38+AU40+AU41+AU42+AU45+AU46+AU47+AU48+AU49+AU51+AU52+AU53+AU54+AU55+AU60+AU61+AU64+AU65+AU66+AU67+AU69+AU70+AU71+AU72+AU73+AU74+AU75+AU78+AU80+AU81+AU82+AU83+AU84+AU85+AU86+AU87+AU88+AU89+AU90+AU91)</f>
        <v>1.48</v>
      </c>
      <c r="AV2" s="11"/>
      <c r="AW2" s="11">
        <f>(AW3+AW5+AW6+AW7+AW8+AW9+AW10+AW11+AW12+AW13+AW14+AW15+AW16+AW17+AW18+AW20+AW21+AW22+AW24+AW25+AW26+AW28+AW29+AW30+AW31+AW32+AW33+AW34+AW35+AW36+AW37+AW38+AW39+AW40+AW41+AW43+AW44+AW45+AW46+AW47+AW48+AW49+AW50+AW51+AW52+AW53+AW54+AW56+AW57+AW58+AW59+AW60+AW61+AW62+AW63+AW64+AW65+AW66+AW67+AW68+AW69+AW70+AW71+AW72+AW74+AW75+AW76+AW77+AW78+AW79+AW80+AW81+AW82+AW83+AW84+AW86+AW87+AW88+AW89+AW91)/(AW3+AW4+AW6+AW8+AW9+AW10+AW13+AW14+AW16+AW18+AW19+AW22+AW23+AW24+AW25+AW26+AW27+AW29+AW32+AW34+AW37+AW38+AW41+AW42+AW49+AW51+AW52+AW53+AW54+AW55+AW56+AW59+AW60+AW66+AW68+AW71+AW72+AW73+AW78+AW79+AW82+AW85+AW86+AW88+AW89+AW90+AW91)</f>
        <v>2.3793103448275863</v>
      </c>
      <c r="AX2" s="11">
        <f>(AX3+AX4+AX5+AX6+AX7+AX8+AX9+AX10+AX11+AX12+AX13+AX14+AX15+AX16+AX17+AX18+AX19+AX20+AX21+AX22+AX23+AX24+AX25+AX26+AX27+AX28+AX29+AX30+AX31+AX32+AX33+AX34+AX35+AX36+AX37+AX38+AX39+AX40+AX41+AX42+AX43+AX44+AX45+AX46+AX47+AX48+AX49+AX50+AX51+AX52+AX53+AX54+AX55+AX56+AX57+AX58+AX59+AX60+AX61+AX62+AX63+AX64+AX65+AX67+AX68+AX69+AX70+AX71+AX72+AX73+AX74+AX75+AX76+AX77+AX78+AX79+AX80+AX81+AX82+AX83+AX84+AX85+AX86+AX87+AX88+AX89+AX90+AX91)/(AX3+AX5+AX8+AX9+AX13+AX14+AX16+AX18+AX20+AX22+AX25+AX29+AX30+AX31+AX33+AX34+AX35+AX37+AX39+AX49+AX50+AX51+AX52+AX53+AX54+AX59+AX66+AX68+AX71+AX72+AX73+AX82+AX86+AX89)</f>
        <v>4.5999999999999996</v>
      </c>
      <c r="AY2" s="11"/>
      <c r="AZ2" s="11"/>
      <c r="BA2" s="11"/>
      <c r="BB2" s="11"/>
      <c r="BC2" s="11">
        <f>(BC3+BC4+BC5+BC6+BC7+BC8+BC9+BC10+BC11+BC12+BC13+BC14+BC15+BC16+BC17+BC18+BC19+BC20+BC21+BC22+BC23+BC24+BC26+BC27+BC28+BC29+BC30+BC31+BC33+BC36+BC37+BC38+BC39+BC42+BC43+BC44+BC45+BC46+BC47+BC48+BC49+BC50+BC51+BC52+BC53+BC54+BC55+BC56+BC57+BC58+BC59+BC60+BC61+BC62+BC63+BC64+BC65+BC67+BC68+BC69+BC70+BC71+BC72+BC73+BC74+BC75+BC76+BC77+BC78+BC79+BC80+BC81+BC82+BC83+BC84+BC85+BC86+BC87+BC88+BC89+BC90+BC91)/(BC4+BC5+BC6+BC7+BC9+BC10+BC11+BC12+BC13+BC14+BC16+BC17+BC21+BC22+BC23+BC24+BC25+BC28+BC29+BC31+BC32+BC33+BC34+BC35+BC37+BC40+BC41+BC43+BC44+BC45+BC46+BC47+BC54+BC56+BC57+BC58+BC59+BC60+BC61+BC62+BC64+BC65+BC66+BC67+BC68+BC69+BC70+BC72+BC73+BC79+BC80+BC81+BC82+BC83+BC84+BC87+BC89+BC90)</f>
        <v>1.8307692307692307</v>
      </c>
      <c r="BD2" s="11"/>
      <c r="BE2" s="11"/>
      <c r="BF2" s="11"/>
      <c r="BG2" s="11"/>
      <c r="BH2" s="11">
        <f>(BH3+BH4+BH5+BH6+BH7+BH8+BH9+BH10+BH11+BH12+BH13+BH14+BH15+BH16+BH17+BH18+BH20+BH21+BH22+BH23+BH24+BH25+BH26+BH28+BH29+BH30+BH31+BH32+BH33+BH34+BH35+BH36+BH37+BH39+BH40+BH41+BH43+BH44+BH45+BH46+BH47+BH48+BH49+BH50+BH51+BH52+BH53+BH54+BH57+BH58+BH59+BH61+BH62+BH63+BH64+BH65+BH66+BH67+BH68+BH69+BH70+BH71+BH72+BH74+BH75+BH76+BH79+BH80+BH81+BH82+BH83+BH84+BH85+BH86+BH87+BH90)/(BH3+BH4+BH5+BH6+BH8+BH9+BH10+BH11+BH12+BH14+BH15+BH17+BH18+BH19+BH20+BH21+BH23+BH24+BH25+BH26+BH27+BH28+BH30+BH31+BH32+BH33+BH34+BH36+BH37+BH38+BH39+BH40+BH42+BH44+BH45+BH46+BH50+BH51+BH54+BH55+BH56+BH57+BH58+BH59+BH60+BH61+BH63+BH64+BH66+BH68+BH69+BH70+BH71+BH73+BH74+BH75+BH77+BH78+BH82+BH83+BH85+BH86+BH87+BH88+BH89+BH90+BH91)</f>
        <v>1.1951219512195121</v>
      </c>
      <c r="BI2" s="11">
        <f>(BI3+BI4+BI5+BI6+BI7+BI8+BI9+BI10+BI11+BI12+BI13+BI14+BI15+BI16+BI17+BI18+BI19+BI20+BI21+BI22+BI23+BI24+BI25+BI26+BI27+BI28+BI29+BI30+BI31+BI32+BI33+BI34+BI35+BI36+BI37+BI38+BI39+BI41+BI42+BI43+BI44+BI45+BI46+BI47+BI48+BI49+BI50+BI51+BI52+BI53+BI54+BI55+BI56+BI57+BI58+BI59+BI60+BI61+BI62+BI63+BI64+BI65+BI66+BI67+BI68+BI69+BI70+BI71+BI72+BI73+BI74+BI76+BI77+BI78+BI79+BI80+BI81+BI82+BI83+BI84+BI85+BI86+BI87+BI88+BI90+BI91)/(BI3+BI5+BI8+BI11+BI12+BI13+BI16+BI17+BI18+BI20+BI21+BI22+BI25+BI30+BI33+BI34+BI35+BI37+BI39+BI40+BI50+BI51+BI52+BI53+BI58+BI61+BI62+BI64+BI65+BI71+BI73+BI74+BI75+BI80+BI81+BI82+BI83+BI84+BI86+BI87+BI89)</f>
        <v>3.3636363636363638</v>
      </c>
      <c r="BJ2" s="11">
        <f>(BJ3+BJ4+BJ5+BJ6+BJ7+BJ8+BJ9+BJ10+BJ11+BJ12+BJ13+BJ14+BJ15+BJ16+BJ17+BJ18+BJ19+BJ20+BJ21+BJ22+BJ23+BJ24+BJ25+BJ26+BJ27+BJ28+BJ29+BJ30+BJ31+BJ32+BJ33+BJ34+BJ35+BJ36+BJ37+BJ38+BJ39+BJ40+BJ41+BJ42+BJ43+BJ44+BJ45+BJ46+BJ49+BJ50+BJ51+BJ52+BJ53+BJ54+BJ55+BJ56+BJ57+BJ58+BJ59+BJ60+BJ61+BJ62+BJ63+BJ64+BJ66+BJ67+BJ68+BJ69+BJ70+BJ71+BJ72+BJ73+BJ74+BJ75+BJ76+BJ77+BJ78+BJ79+BJ80+BJ81+BJ82+BJ83+BJ84+BJ85+BJ86+BJ88+BJ90+BJ91)/(BJ3+BJ5+BJ7+BJ8+BJ11+BJ12+BJ13+BJ14+BJ16+BJ17+BJ18+BJ20+BJ21+BJ22+BJ25+BJ29+BJ30+BJ33+BJ34+BJ35+BJ37+BJ39+BJ40+BJ45+BJ46+BJ47+BJ48+BJ49+BJ50+BJ51+BJ52+BJ53+BJ54+BJ61+BJ62+BJ64+BJ65+BJ66+BJ67+BJ69+BJ70+BJ71+BJ72+BJ73+BJ74+BJ75+BJ80+BJ81+BJ82+BJ83+BJ84+BJ86+BJ87+BJ89)</f>
        <v>2.0806451612903225</v>
      </c>
      <c r="BK2" s="11"/>
      <c r="BL2" s="11">
        <f>(BL3+BL4+BL5+BL6+BL7+BL8+BL9+BL10+BL11+BL12+BL13+BL14+BL15+BL16+BL17+BL18+BL19+BL20+BL21+BL22+BL23+BL24+BL25+BL26+BL27+BL28+BL29+BL30+BL31+BL32+BL33+BL34+BL35+BL36+BL37+BL38+BL39+BL40+BL41+BL42+BL43+BL44+BL45+BL46+BL47+BL48+BL49+BL50+BL51+BL52+BL53+BL54+BL55+BL56+BL57+BL58+BL59+BL60+BL61+BL62+BL63+BL64+BL65+BL66+BL67+BL68+BL69+BL70+BL71+BL72+BL73+BL74+BL75+BL76++BL77+BL78+BL79+BL80+BL81+BL82+BL83+BL84+BL85+BL86+BL87+BL88+BL90+BL91)/(BL3+BL5+BL7+BL8+BL9+BL11+BL12+BL13+BL14+BL16+BL18+BL20+BL21+BL22+BL25+BL29+BL30+BL31+BL33+BL34+BL35+BL39+BL40+BL43+BL44+BL45+BL46+BL47+BL48+BL49+BL50+BL51+BL52+BL53+BL54+BL58+BL59+BL61+BL62+BL65+BL66+BL67+BL68+BL69+BL70+BL71+BL72+BL73+BL74+BL75+BL80+BL86+BL87+BL89)</f>
        <v>2.3636363636363638</v>
      </c>
      <c r="BM2" s="11"/>
      <c r="BN2" s="11"/>
      <c r="BO2" s="11"/>
      <c r="BP2" s="11">
        <f>(BP3+BP4+BP5+BP6+BP7+BP8+BP9+BP11+BP13+BP14+BP15+BP17+BP18+BP19+BP20+BP21+BP22+BP23+BP24+BP26+BP27+BP28+BP29+BP30+BP31+BP33+BP35+BP36+BP37+BP38+BP39+BP42+BP43+BP44+BP45+BP46+BP47+BP48+BP49+BP50+BP51+BP52+BP54+BP55+BP60+BP62+BP63+BP64+BP65+BP66+BP67+BP69+BP71+BP73+BP74+BP75+BP76+BP77+BP78+BP82+BP84+BP85+BP86+BP87+BP88+BP89+BP90+BP91)/(BP4+BP5+BP6+BP7+BP9+BP10+BP11+BP12+BP14+BP16+BP17+BP21+BP23+BP24+BP25+BP28+BP31+BP32+BP33+BP34+BP37+BP40+BP41+BP43+BP44+BP46+BP51+BP53+BP54+BP56+BP57+BP58+BP59+BP60+BP61+BP64+BP65+BP66+BP68+BP69+BP70+BP71+BP72+BP73+BP75+BP79+BP80+BP81+BP82+BP83+BP87+BP89+BP90)</f>
        <v>1.425</v>
      </c>
      <c r="BQ2" s="11"/>
      <c r="BR2" s="11">
        <f>(BR3+BR4+BR5+BR6+BR7+BR8+BR9+BR10+BR11+BR12+BR13+BR14+BR15+BR16+BR17+BR18+BR20+BR21+BR22+BR23+BR24+BR25+BR28+BR29+BR30+BR31+BR32+BR33+BR34+BR35+BR36+BR37+BR39+BR43+BR44+BR45+BR46+BR47+BR48+BR49+BR50+BR51+BR52+BR53+BR54+BR55+BR56+BR57+BR58+BR59+BR60+BR61+BR62+BR63+BR64+BR65+BR66+BR67+BR68+BR69+BR70+BR71+BR72+BR73+BR74+BR76+BR77+BR79+BR80+BR81+BR82+BR83+BR84+BR85+BR86+BR87+BR90)/(BR3+BR4+BR5+BR6+BR8+BR10+BR11+BR12+BR15+BR16+BR17+BR19+BR20+BR21+BR24+BR25+BR26+BR27+BR28+BR30+BR32+BR33+BR34+BR36+BR37+BR38+BR40+BR41+BR42+BR50+BR51+BR53+BR55+BR57+BR58+BR60+BR61+BR63+BR64+BR65+BR71+BR73+BR75+BR78+BR79+BR80+BR81+BR82+BR83+BR85+BR87+BR88+BR89+BR90+BR91)</f>
        <v>1.8059701492537314</v>
      </c>
      <c r="BS2" s="11"/>
      <c r="BT2" s="11"/>
      <c r="BU2" s="11">
        <f>(BU3+BU5+BU6+BU7+BU8+BU9+BU10+BU11+BU12+BU13+BU14+BU15+BU16+BU17+BU18+BU20+BU21+BU22+BU26+BU28+BU29+BU30+BU33+BU35+BU36+BU37+BU39+BU43+BU44+BU45+BU46+BU47+BU48+BU49+BU50+BU51+BU52+BU53+BU54+BU56+BU57+BU58+BU59+BU60+BU61+BU62+BU63+BU64+BU65+BU66+BU67+BU68+BU69+BU70+BU71+BU72+BU74+BU75+BU76+BU77+BU78+BU79+BU80+BU81+BU82+BU83+BU84+BU85+BU86+BU87+BU90)/(BU3+BU4+BU5+BU6+BU9+BU10+BU11+BU12+BU14+BU16+BU17+BU19+BU20+BU21+BU23+BU24+BU25+BU26+BU27+BU28+BU30+BU31+BU32+BU33+BU34+BU36+BU37+BU38+BU40+BU41+BU42+BU43+BU44+BU46+BU54+BU55+BU56+BU57+BU58+BU59+BU60+BU61+BU64+BU65+BU66+BU68+BU69+BU70+BU72+BU73+BU78+BU79+BU80+BU81+BU82+BU83+BU85+BU87+BU88+BU89+BU90+BU91)</f>
        <v>1.2439024390243902</v>
      </c>
      <c r="BV2" s="11"/>
      <c r="BW2" s="11">
        <f>(BW3+BW4+BW5+BW6+BW7+BW8+BW9+BW10+BW11+BW12+BW13+BW14+BW15+BW16+BW17+BW18+BW20+BW21+BW22+BW23+BW24+BW25+BW26+BW27+BW28+BW29+BW30+BW31+BW32+BW33+BW34+BW35+BW36+BW37+BW39+BW40+BW41+BW43+BW44+BW45+BW46+BW47+BW48+BW49+BW50+BW51+BW52+BW53+BW54+BW55+BW56+BW57+BW58+BW59+BW60+BW61+BW62+BW64+BW65+BW66+BW67+BW68+BW69+BW70+BW71+BW72+BW73+BW74+BW75+BW76+BW77+BW79+BW80+BW81+BW82+BW83+BW84+BW85+BW86+BW87+BW89)/(BW3+BW5+BW6+BW10+BW11+BW13+BW15+BW16+BW17+BW18+BW19+BW20+BW22+BW24+BW27+BW28+BW32+BW33+BW35+BW36+BW37+BW38+BW39+BW41+BW42+BW50+BW55+BW57+BW60+BW61+BW62+BW63+BW64+BW73+BW74+BW76+BW77+BW78+BW79+BW81+BW82+BW84+BW88+BW89+BW90+BW91)</f>
        <v>2.5185185185185186</v>
      </c>
      <c r="BX2" s="11"/>
      <c r="BY2" s="11">
        <f>(BY3+BY4+BY5+BY6+BY7+BY8+BY10+BY11+BY12+BY13+BY14+BY15+BY16+BY17+BY18+BY20+BY21+BY22+BY23+BY24+BY25+BY26+BY27+BY28+BY29+BY30+BY32+BY33+BY34+BY35+BY36+BY37+BY39+BY40+BY41+BY44+BY45+BY46+BY47+BY48+BY49+BY50+BY51+BY52+BY53+BY54+BY57+BY58+BY59+BY60+BY61+BY62+BY63+BY64+BY65+BY66+BY67+BY68+BY69+BY70+BY71+BY72+BY73+BY74+BY75+BY76+BY77+BY79+BY80+BY81+BY82+BY83+BY84+BY85+BY86+BY87+BY89+BY90)/(BY3+BY5+BY6+BY7+BY9+BY10+BY11+BY15+BY17+BY18+BY19+BY20+BY23+BY24+BY27+BY28+BY29+BY31+BY32+BY33+BY36+BY37+BY38+BY39+BY42+BY43+BY44+BY45+BY48+BY50+BY54+BY55+BY56+BY57+BY60+BY61+BY63+BY64+BY68+BY69+BY73+BY74+BY77+BY78+BY82+BY88+BY89+BY90+BY91)</f>
        <v>2</v>
      </c>
      <c r="BZ2" s="11">
        <f>(BZ3+BZ4+BZ5+BZ6+BZ7+BZ8+BZ9+BZ10+BZ11+BZ12+BZ13+BZ14+BZ15+BZ16+BZ17+BZ18+BZ20+BZ21+BZ22+BZ23+BZ24+BZ25+BZ26+BZ27+BZ28+BZ29+BZ30+BZ32+BZ34+BZ35+BZ36+BZ37+BZ39+BZ40+BZ41+BZ43+BZ44+BZ45+BZ46+BZ47+BZ48+BZ49+BZ50+BZ51+BZ52+BZ53+BZ54+BZ56+BZ57+BZ58+BZ59+BZ60+BZ61+BZ62+BZ63+BZ64+BZ65+BZ66+BZ67+BZ68+BZ69+BZ70+BZ71+BZ72+BZ73+BZ74+BZ75+BZ76+BZ77+BZ78+BZ79+BZ80+BZ81+BZ82+BZ83+BZ84+BZ85+BZ86+BZ87+BZ89)/(BZ3+BZ5+BZ6+BZ7+BZ9+BZ10+BZ11+BZ13+BZ16+BZ17+BZ18+BZ19+BZ20+BZ22+BZ23+BZ24+BZ27+BZ28+BZ29+BZ31+BZ32+BZ33+BZ35+BZ36+BZ37+BZ38+BZ39+BZ41+BZ42+BZ43+BZ44+BZ45+BZ47+BZ48+BZ54+BZ55+BZ56+BZ57+BZ60+BZ61+BZ62+BZ64+BZ68+BZ69+BZ73+BZ78+BZ79+BZ81+BZ82+BZ84+BZ88+BZ89+BZ90+BZ91)</f>
        <v>1.9206349206349207</v>
      </c>
      <c r="CA2" s="11">
        <f>(CA3+CA4+CA5+CA6+CA7+CA8+CA9+CA10+CA11+CA12+CA13+CA14+CA15+CA16+CA17+CA18+CA20+CA21+CA22+CA23+CA24+CA25+CA26+CA28+CA29+CA30+CA31+CA32+CA33+CA34+CA35+CA36+CA37+CA39+CA40+CA41+CA43+CA44+CA45+CA46+CA47+CA48+CA49+CA50+CA51+CA52+CA53+CA54+CA56+CA57+CA58+CA59+CA61+CA62+CA63+CA64+CA65+CA66+CA67+CA68+CA69+CA70+CA71+CA72+CA74+CA75+CA76+CA79+CA80+CA81+CA82+CA83+CA84+CA85+CA86+CA87+CA90)/(CA3+CA4+CA5+CA6+CA8+CA9+CA10+CA11+CA12+CA14+CA15+CA17+CA18+CA19+CA20+CA21+CA22+CA23+CA24+CA25+CA26+CA27+CA28+CA30+CA31+CA32+CA33+CA34+CA36+CA37+CA38+CA39+CA40+CA42+CA44+CA45+CA50+CA51+CA55+CA56+CA57+CA58+CA59+CA60+CA61+CA63+CA64+CA66+CA68+CA69+CA70+CA71+CA73+CA74+CA75+CA77+CA78+CA82+CA83+CA85+CA86+CA87+CA88+CA89+CA90+CA91)</f>
        <v>1.2820512820512822</v>
      </c>
      <c r="CB2" s="11">
        <f>(CB3+CB4+CB5+CB6+CB7+CB8+CB9+CB10+CB11+CB12+CB13+CB14+CB15+CB16+CB17+CB18+CB20+CB21+CB22+CB23+CB24+CB25+CB26+CB28+CB29+CB30+CB31+CB32+CB33+CB34+CB35+CB36+CB37+CB39+CB40+CB41+CB43+CB44+CB45+CB46+CB47+CB48+CB49+CB50+CB51+CB52+CB53+CB54+CB55+CB56+CB57+CB58+CB59+CB60+CB61+CB62+CB63+CB64+CB65+CB66+CB67+CB68+CB69+CB70+CB71+CB72+CB73+CB74+CB75+CB76+CB79+CB80+CB81+CB82+CB83+CB84+CB85+CB86+CB87+CB90)/(CB3+CB4+CB5+CB6+CB8+CB10+CB11+CB12+CB15+CB17+CB18+CB19+CB20+CB21+CB22+CB24+CB25+CB26+CB27+CB28+CB30+CB32+CB33+CB34+CB36+CB37+CB38+CB39+CB40+CB42+CB50+CB51+CB55+CB57+CB58+CB60+CB61+CB63+CB64+CB71+CB73+CB74+CB75+CB77+CB78+CB82+CB83+CB85+CB86+CB87+CB90)</f>
        <v>2.1228070175438596</v>
      </c>
      <c r="CC2" s="11"/>
      <c r="CD2" s="11"/>
      <c r="CE2" s="11">
        <f>(CE3+CE4+CE5+CE6+CE7+CE8+CE9+CE10+CE11+CE12+CE13+CE14+CE15+CE16+CE17+CE18+CE20+CE21+CE22+CE23+CE24+CE25+CE26+CE28+CE29+CE30+CE31+CE32+CE33+CE34+CE35+CE36+CE37+CE39+CE40+CE41+CE43+CE44+CE45+CE46+CE47+CE48+CE49+CE50+CE51+CE52+CE53+CE54+CE55+CE56+CE57+CE58+CE59+CE60+CE61+CE62+CE63+CE64+CE65+CE66+CE67+CE68+CE69+CE70+CE71+CE72+CE73+CE74+CE75+CE76+CE77+CE79+CE80+CE81+CE82+CE83+CE84+CE85+CE86+CE87+CE91)/(CE3+CE4+CE5+CE6+CE8+CE10+CE11+CE12+CE13+CE15+CE16+CE18+CE19+CE20+CE21+CE22+CE24+CE25+CE26+CE27+CE28+CE30+CE32+CE33+CE34+CE35+CE36+CE38+CE39+CE40+CE41+CE42+CE50+CE51+CE52+CE53+CE55+CE57+CE58+CE60+CE61+CE62+CE63+CE65+CE71+CE73+CE74+CE75+CE76+CE77+CE78+CE79+CE80+CE82+CE85+CE86+CE87+CE88+CE89+CE90+CE91)</f>
        <v>1.6666666666666667</v>
      </c>
      <c r="CF2" s="12">
        <f>(CF3+CF4+CF5+CF6+CF7+CF8+CF9+CF10+CF11+CF12+CF13+CF14+CF15+CF16+CF17+CF18+CF20+CF21+CF22+CF23+CF24+CF25+CF26+CF28+CF29+CF30+CF31+CF32+CF33+CF34+CF35+CF36+CF37+CF39+CF40+CF41+CF43+CF44+CF45+CF46+CF47+CF48+CF49+CF50+CF51+CF52+CF53+CF54+CF55+CF56+CF57+CF58+CF59+CF60+CF61+CF62+CF63+CF64+CF65+CF66+CF67+CF68+CF69+CF70+CF71+CF72+CF74+CF75+CF76+CF77+CF79+CF80+CF81+CF82+CF83+CF84+CF85+CF86+CF87+CF91)/(CF3+CF4+CF5+CF6+CF7+CF8+CF11+CF12+CF13+CF14+CF15+CF16+CF18+CF19+CF20+CF21+CF22+CF24+CF25+CF26+CF27+CF28+CF29+CF30+CF33+CF34+CF35+CF36+CF38+CF39+CF40+CF41+CF42+CF45+CF46+CF47+CF48+CF49+CF50+CF51+CF52+CF53+CF54+CF55+CF60+CF61+CF62+CF63+CF65+CF66+CF67+CF69+CF70+CF71+CF72+CF73+CF74+CF75+CF76+CF77+CF78+CF80+CF82+CF85+CF86+CF87+CF88+CF89+CF90+CF91)</f>
        <v>1.2784810126582278</v>
      </c>
      <c r="CG2" s="12"/>
      <c r="CH2" s="182">
        <f>(CH6+CH7+CH8+CH9+CH10+CH11+CH12+CH13+CH14+CH15+CH16+CH17+CH18+CH20+CH21+CH22+CH24+CH25+CH26+CH28+CH29+CH30+CH32+CH33+CH34+CH35+CH36+CH37+CH40+CH41+CH43+CH44+CH45+CH46+CH47+CH48+CH49+CH50+CH51+CH52+CH53+CH54+CH56+CH57+CH58+CH59+CH60+CH61+CH62+CH63+CH64+CH65+CH66+CH67+CH68+CH69+CH70+CH71+CH72+CH74+CH75+CH76+CH77+CH79+CH80+CH81+CH82+CH83+CH84+CH87+CH88+CH89+CH90+CH91)/(CH3+CH4+CH5+CH6+CH8+CH9+CH10+CH14+CH15+CH18+CH19+CH20+CH23+CH24+CH25+CH26+CH27+CH28+CH29+CH30+CH31+CH32+CH33+CH34+CH36+CH37+CH38+CH39+CH42+CH49+CH50+CH51+CH54+CH55+CH56+CH59+CH60+CH66+CH68+CH71+CH73+CH77+CH78+CH82+CH85+CH86+CH88+CH89+CH90+CH91)</f>
        <v>1.9838709677419355</v>
      </c>
      <c r="CI2" s="12"/>
      <c r="CJ2" s="12"/>
      <c r="CK2" s="182">
        <f>(CK3+CK4+CK5+CK7+CK8+CK9+CK10+CK11+CK12+CK13+CK14+CK15+CK16+CK17+CK18+CK20+CK21+CK22+CK23+CK24+CK25+CK26+CK29+CK30+CK31+CK32+CK33+CK34+CK35+CK36+CK37+CK39+CK43+CK44+CK45+CK46+CK47+CK48+CK49+CK50+CK51+CK52+CK53+CK54+CK55+CK56+CK57+CK58+CK59+CK60+CK61+CK62+CK63+CK64+CK65+CK66+CK67+CK68+CK69+CK70+CK71+CK72+CK73+CK74+CK75+CK76+CK77+CK78+CK79+CK80+CK81+CK82+CK83+CK84+CK85+CK86+CK87)/(CK3+CK4+CK5+CK6+CK10+CK11+CK12+CK13+CK16+CK17+CK18+CK19+CK20+CK21+CK22+CK24+CK25+CK26+CK27+CK28+CK30+CK32+CK33+CK34+CK35+CK36+CK37+CK38+CK39+CK40+CK41+CK42+CK55+CK57+CK58+CK60+CK61+CK62+CK64+CK65+CK73+CK78+CK79+CK80+CK81+CK82+CK83+CK84+CK85+CK87+CK88+CK89+CK90+CK91)</f>
        <v>1.7352941176470589</v>
      </c>
      <c r="CL2" s="182">
        <f>(CL3+CL4+CL5+CL6+CL7+CL8+CL9+CL10+CL11+CL12+CL13+CL14+CL15+CL16+CL17+CL18+CL20+CL21+CL22+CL23+CL24+CL25+CL26+CL28+CL29+CL30+CL31+CL32+CL33+CL34+CL36+CL37+CL40+CL41+CL43+CL44+CL45+CL46+CL47+CL48+CL49+CL50+CL51+CL52+CL53+CL54+CL55+CL56+CL57+CL58+CL59+CL60+CL61+CL62+CL63+CL64+CL65+CL66+CL67+CL68+CL69+CL70+CL71+CL72+CL74+CL75+CL76+CL77+CL78+CL79+CL80+CL81+CL82+CL83+CL84+CL86+CL87)/(CL3+CL4+CL5+CL6+CL7+CL11+CL12+CL13+CL14+CL16+CL17+CL18+CL19+CL20+CL21+CL22+CL24+CL25+CL26+CL27+CL28+CL29+CL30+CL33+CL34+CL35+CL36+CL37+CL38+CL39+CL40+CL41+CL42+CL45+CL46+CL47+CL48+CL54+CL55+CL60+CL61+CL62+CL64+CL65+CL66+CL67+CL69+CL70+CL72+CL73+CL80+CL81+CL82+CL83+CL84+CL85+CL87+CL88+CL89+CL90+CL91)</f>
        <v>1.4657534246575343</v>
      </c>
      <c r="CM2" s="12"/>
    </row>
    <row r="3" spans="1:91">
      <c r="A3" s="2" t="s">
        <v>11</v>
      </c>
      <c r="B3" s="11">
        <f>(C3+D3+E3+F3+G3+H3+J3+K3+L3+M3+N3+O3+P3+Q3+R3+S3)/(C3+D3+E3+F3+G3+H3+I3+J3+K3+L3+M3+N3+O3+Q3+R3+S3)</f>
        <v>1.1764705882352942</v>
      </c>
      <c r="C3" s="6">
        <v>1</v>
      </c>
      <c r="D3" s="6">
        <v>1</v>
      </c>
      <c r="E3" s="6">
        <v>1</v>
      </c>
      <c r="F3" s="6">
        <v>1</v>
      </c>
      <c r="G3" s="6">
        <v>1</v>
      </c>
      <c r="H3" s="6">
        <v>1</v>
      </c>
      <c r="I3" s="10">
        <v>2</v>
      </c>
      <c r="J3" s="6">
        <v>1</v>
      </c>
      <c r="K3" s="6">
        <v>1</v>
      </c>
      <c r="L3" s="6">
        <v>1</v>
      </c>
      <c r="M3" s="6">
        <v>1</v>
      </c>
      <c r="N3" s="6">
        <v>1</v>
      </c>
      <c r="O3" s="6">
        <v>1</v>
      </c>
      <c r="P3" s="9">
        <v>5</v>
      </c>
      <c r="Q3" s="6">
        <v>1</v>
      </c>
      <c r="R3" s="6">
        <v>1</v>
      </c>
      <c r="S3" s="6">
        <v>1</v>
      </c>
      <c r="T3" s="6">
        <v>1</v>
      </c>
      <c r="U3" s="6">
        <v>1</v>
      </c>
      <c r="V3" s="6">
        <v>1</v>
      </c>
      <c r="W3" s="10">
        <v>2</v>
      </c>
      <c r="X3" s="6">
        <v>1</v>
      </c>
      <c r="Y3" s="6">
        <v>1</v>
      </c>
      <c r="Z3" s="6">
        <v>1</v>
      </c>
      <c r="AA3" s="6">
        <v>1</v>
      </c>
      <c r="AB3" s="6">
        <v>1</v>
      </c>
      <c r="AC3" s="6">
        <v>1</v>
      </c>
      <c r="AD3" s="6">
        <v>1</v>
      </c>
      <c r="AE3" s="10">
        <v>2</v>
      </c>
      <c r="AF3" s="6">
        <v>1</v>
      </c>
      <c r="AG3" s="6">
        <v>1</v>
      </c>
      <c r="AH3" s="6">
        <v>1</v>
      </c>
      <c r="AI3" s="6">
        <v>1</v>
      </c>
      <c r="AJ3" s="6">
        <v>1</v>
      </c>
      <c r="AK3" s="6">
        <v>1</v>
      </c>
      <c r="AL3" s="6">
        <v>1</v>
      </c>
      <c r="AM3" s="6">
        <v>1</v>
      </c>
      <c r="AN3" s="6">
        <v>1</v>
      </c>
      <c r="AO3" s="6">
        <v>1</v>
      </c>
      <c r="AP3" s="6">
        <v>1</v>
      </c>
      <c r="AQ3" s="10">
        <v>2</v>
      </c>
      <c r="AR3" s="6">
        <v>1</v>
      </c>
      <c r="AS3" s="6">
        <v>1</v>
      </c>
      <c r="AT3" s="6">
        <v>1</v>
      </c>
      <c r="AU3" s="6">
        <v>1</v>
      </c>
      <c r="AV3" s="6"/>
      <c r="AW3" s="6">
        <v>1</v>
      </c>
      <c r="AX3" s="6">
        <v>1</v>
      </c>
      <c r="AY3" s="6"/>
      <c r="AZ3" s="6"/>
      <c r="BA3" s="6"/>
      <c r="BB3" s="6"/>
      <c r="BC3" s="10">
        <v>2</v>
      </c>
      <c r="BD3" s="6"/>
      <c r="BE3" s="6"/>
      <c r="BF3" s="6"/>
      <c r="BG3" s="6"/>
      <c r="BH3" s="6">
        <v>1</v>
      </c>
      <c r="BI3" s="6">
        <v>1</v>
      </c>
      <c r="BJ3" s="6">
        <v>1</v>
      </c>
      <c r="BK3" s="6"/>
      <c r="BL3" s="6">
        <v>1</v>
      </c>
      <c r="BM3" s="6"/>
      <c r="BN3" s="6"/>
      <c r="BO3" s="6"/>
      <c r="BP3" s="10">
        <v>2</v>
      </c>
      <c r="BQ3" s="6"/>
      <c r="BR3" s="6">
        <v>1</v>
      </c>
      <c r="BS3" s="6"/>
      <c r="BT3" s="6"/>
      <c r="BU3" s="6">
        <v>1</v>
      </c>
      <c r="BV3" s="6"/>
      <c r="BW3" s="6">
        <v>1</v>
      </c>
      <c r="BX3" s="6"/>
      <c r="BY3" s="6">
        <v>1</v>
      </c>
      <c r="BZ3" s="6">
        <v>1</v>
      </c>
      <c r="CA3" s="6">
        <v>1</v>
      </c>
      <c r="CB3" s="6">
        <v>1</v>
      </c>
      <c r="CC3" s="6"/>
      <c r="CD3" s="6"/>
      <c r="CE3" s="6">
        <v>1</v>
      </c>
      <c r="CF3" s="6">
        <v>1</v>
      </c>
      <c r="CG3" s="6"/>
      <c r="CH3" s="6">
        <v>1</v>
      </c>
      <c r="CI3" s="6"/>
      <c r="CJ3" s="6"/>
      <c r="CK3" s="6">
        <v>1</v>
      </c>
      <c r="CL3" s="6">
        <v>1</v>
      </c>
      <c r="CM3" s="6"/>
    </row>
    <row r="4" spans="1:91">
      <c r="A4" s="2" t="s">
        <v>5</v>
      </c>
      <c r="B4" s="11">
        <f>(C4+D4+F4+G4+H4+I4+J4+L4+M4+N4+P4+Q4+R4+S4)/(C4+E4+F4+I4+J4+K4+L4+M4+O4+P4+Q4+R4)</f>
        <v>1.2666666666666666</v>
      </c>
      <c r="C4" s="6">
        <v>1</v>
      </c>
      <c r="D4" s="8">
        <v>2</v>
      </c>
      <c r="E4" s="10">
        <v>2</v>
      </c>
      <c r="F4" s="6">
        <v>1</v>
      </c>
      <c r="G4" s="8">
        <v>2</v>
      </c>
      <c r="H4" s="8">
        <v>2</v>
      </c>
      <c r="I4" s="6">
        <v>1</v>
      </c>
      <c r="J4" s="6">
        <v>1</v>
      </c>
      <c r="K4" s="10">
        <v>2</v>
      </c>
      <c r="L4" s="6">
        <v>1</v>
      </c>
      <c r="M4" s="6">
        <v>1</v>
      </c>
      <c r="N4" s="8">
        <v>2</v>
      </c>
      <c r="O4" s="10">
        <v>2</v>
      </c>
      <c r="P4" s="6">
        <v>1</v>
      </c>
      <c r="Q4" s="6">
        <v>1</v>
      </c>
      <c r="R4" s="6">
        <v>1</v>
      </c>
      <c r="S4" s="8">
        <v>2</v>
      </c>
      <c r="T4" s="10">
        <v>2</v>
      </c>
      <c r="U4" s="6">
        <v>1</v>
      </c>
      <c r="V4" s="6">
        <v>1</v>
      </c>
      <c r="W4" s="6">
        <v>1</v>
      </c>
      <c r="X4" s="10">
        <v>2</v>
      </c>
      <c r="Y4" s="6">
        <v>1</v>
      </c>
      <c r="Z4" s="10">
        <v>2</v>
      </c>
      <c r="AA4" s="8">
        <v>2</v>
      </c>
      <c r="AB4" s="10">
        <v>2</v>
      </c>
      <c r="AC4" s="10">
        <v>2</v>
      </c>
      <c r="AD4" s="10">
        <v>2</v>
      </c>
      <c r="AE4" s="10">
        <v>2</v>
      </c>
      <c r="AF4" s="10">
        <v>2</v>
      </c>
      <c r="AG4" s="10">
        <v>2</v>
      </c>
      <c r="AH4" s="10">
        <v>2</v>
      </c>
      <c r="AI4" s="10">
        <v>2</v>
      </c>
      <c r="AJ4" s="10">
        <v>2</v>
      </c>
      <c r="AK4" s="10">
        <v>2</v>
      </c>
      <c r="AL4" s="10">
        <v>2</v>
      </c>
      <c r="AM4" s="10">
        <v>2</v>
      </c>
      <c r="AN4" s="6">
        <v>1</v>
      </c>
      <c r="AO4" s="6">
        <v>1</v>
      </c>
      <c r="AP4" s="6">
        <v>1</v>
      </c>
      <c r="AQ4" s="6">
        <v>1</v>
      </c>
      <c r="AR4" s="6">
        <v>1</v>
      </c>
      <c r="AS4" s="10">
        <v>2</v>
      </c>
      <c r="AT4" s="6">
        <v>1</v>
      </c>
      <c r="AU4" s="6">
        <v>1</v>
      </c>
      <c r="AV4" s="6"/>
      <c r="AW4" s="8">
        <v>2</v>
      </c>
      <c r="AX4" s="10">
        <v>2</v>
      </c>
      <c r="AY4" s="6"/>
      <c r="AZ4" s="6"/>
      <c r="BA4" s="6"/>
      <c r="BB4" s="6"/>
      <c r="BC4" s="6">
        <v>1</v>
      </c>
      <c r="BD4" s="6"/>
      <c r="BE4" s="6"/>
      <c r="BF4" s="6"/>
      <c r="BG4" s="6"/>
      <c r="BH4" s="6">
        <v>1</v>
      </c>
      <c r="BI4" s="10">
        <v>2</v>
      </c>
      <c r="BJ4" s="10">
        <v>2</v>
      </c>
      <c r="BK4" s="6"/>
      <c r="BL4" s="10">
        <v>2</v>
      </c>
      <c r="BM4" s="6"/>
      <c r="BN4" s="6"/>
      <c r="BO4" s="6"/>
      <c r="BP4" s="6">
        <v>1</v>
      </c>
      <c r="BQ4" s="6"/>
      <c r="BR4" s="6">
        <v>1</v>
      </c>
      <c r="BS4" s="6"/>
      <c r="BT4" s="6"/>
      <c r="BU4" s="8">
        <v>2</v>
      </c>
      <c r="BV4" s="6"/>
      <c r="BW4" s="10">
        <v>2</v>
      </c>
      <c r="BX4" s="6"/>
      <c r="BY4" s="10">
        <v>2</v>
      </c>
      <c r="BZ4" s="10">
        <v>2</v>
      </c>
      <c r="CA4" s="6">
        <v>1</v>
      </c>
      <c r="CB4" s="6">
        <v>1</v>
      </c>
      <c r="CC4" s="6"/>
      <c r="CD4" s="6"/>
      <c r="CE4" s="6">
        <v>1</v>
      </c>
      <c r="CF4" s="6">
        <v>1</v>
      </c>
      <c r="CG4" s="6"/>
      <c r="CH4" s="6">
        <v>1</v>
      </c>
      <c r="CI4" s="6"/>
      <c r="CJ4" s="6"/>
      <c r="CK4" s="6">
        <v>1</v>
      </c>
      <c r="CL4" s="6">
        <v>1</v>
      </c>
      <c r="CM4" s="6"/>
    </row>
    <row r="5" spans="1:91">
      <c r="A5" s="2" t="s">
        <v>16</v>
      </c>
      <c r="B5" s="11">
        <f>(C5+D5+E5+H5+I5+J5+K5+L5+M5+N5+O5+P5+Q5+R5+S5)/(C5+F5+G5+I5+J5+K5+L5+M5+N5+O5+P5+Q5+R5)</f>
        <v>1.2666666666666666</v>
      </c>
      <c r="C5" s="6">
        <v>1</v>
      </c>
      <c r="D5" s="8">
        <v>2</v>
      </c>
      <c r="E5" s="8">
        <v>2</v>
      </c>
      <c r="F5" s="10">
        <v>2</v>
      </c>
      <c r="G5" s="10">
        <v>2</v>
      </c>
      <c r="H5" s="8">
        <v>2</v>
      </c>
      <c r="I5" s="6">
        <v>1</v>
      </c>
      <c r="J5" s="6">
        <v>1</v>
      </c>
      <c r="K5" s="6">
        <v>1</v>
      </c>
      <c r="L5" s="6">
        <v>1</v>
      </c>
      <c r="M5" s="6">
        <v>1</v>
      </c>
      <c r="N5" s="6">
        <v>1</v>
      </c>
      <c r="O5" s="6">
        <v>1</v>
      </c>
      <c r="P5" s="6">
        <v>1</v>
      </c>
      <c r="Q5" s="6">
        <v>1</v>
      </c>
      <c r="R5" s="6">
        <v>1</v>
      </c>
      <c r="S5" s="8">
        <v>2</v>
      </c>
      <c r="T5" s="6">
        <v>1</v>
      </c>
      <c r="U5" s="6">
        <v>1</v>
      </c>
      <c r="V5" s="6">
        <v>1</v>
      </c>
      <c r="W5" s="6">
        <v>1</v>
      </c>
      <c r="X5" s="6">
        <v>1</v>
      </c>
      <c r="Y5" s="6">
        <v>1</v>
      </c>
      <c r="Z5" s="6">
        <v>1</v>
      </c>
      <c r="AA5" s="8">
        <v>2</v>
      </c>
      <c r="AB5" s="10">
        <v>2</v>
      </c>
      <c r="AC5" s="10">
        <v>2</v>
      </c>
      <c r="AD5" s="8">
        <v>2</v>
      </c>
      <c r="AE5" s="6">
        <v>1</v>
      </c>
      <c r="AF5" s="6">
        <v>1</v>
      </c>
      <c r="AG5" s="6">
        <v>1</v>
      </c>
      <c r="AH5" s="6">
        <v>1</v>
      </c>
      <c r="AI5" s="6">
        <v>1</v>
      </c>
      <c r="AJ5" s="6">
        <v>1</v>
      </c>
      <c r="AK5" s="6">
        <v>1</v>
      </c>
      <c r="AL5" s="8">
        <v>2</v>
      </c>
      <c r="AM5" s="6">
        <v>1</v>
      </c>
      <c r="AN5" s="10">
        <v>2</v>
      </c>
      <c r="AO5" s="10">
        <v>2</v>
      </c>
      <c r="AP5" s="10">
        <v>2</v>
      </c>
      <c r="AQ5" s="10">
        <v>2</v>
      </c>
      <c r="AR5" s="10">
        <v>2</v>
      </c>
      <c r="AS5" s="10">
        <v>2</v>
      </c>
      <c r="AT5" s="10">
        <v>2</v>
      </c>
      <c r="AU5" s="10">
        <v>2</v>
      </c>
      <c r="AV5" s="6"/>
      <c r="AW5" s="10">
        <v>2</v>
      </c>
      <c r="AX5" s="6">
        <v>1</v>
      </c>
      <c r="AY5" s="6"/>
      <c r="AZ5" s="6"/>
      <c r="BA5" s="6"/>
      <c r="BB5" s="6"/>
      <c r="BC5" s="6">
        <v>1</v>
      </c>
      <c r="BD5" s="6"/>
      <c r="BE5" s="6"/>
      <c r="BF5" s="6"/>
      <c r="BG5" s="6"/>
      <c r="BH5" s="6">
        <v>1</v>
      </c>
      <c r="BI5" s="6">
        <v>1</v>
      </c>
      <c r="BJ5" s="6">
        <v>1</v>
      </c>
      <c r="BK5" s="6"/>
      <c r="BL5" s="6">
        <v>1</v>
      </c>
      <c r="BM5" s="6"/>
      <c r="BN5" s="6"/>
      <c r="BO5" s="6"/>
      <c r="BP5" s="6">
        <v>1</v>
      </c>
      <c r="BQ5" s="6"/>
      <c r="BR5" s="6">
        <v>1</v>
      </c>
      <c r="BS5" s="6"/>
      <c r="BT5" s="6"/>
      <c r="BU5" s="6">
        <v>1</v>
      </c>
      <c r="BV5" s="6"/>
      <c r="BW5" s="6">
        <v>1</v>
      </c>
      <c r="BX5" s="6"/>
      <c r="BY5" s="6">
        <v>1</v>
      </c>
      <c r="BZ5" s="6">
        <v>1</v>
      </c>
      <c r="CA5" s="6">
        <v>1</v>
      </c>
      <c r="CB5" s="6">
        <v>1</v>
      </c>
      <c r="CC5" s="6"/>
      <c r="CD5" s="6"/>
      <c r="CE5" s="6">
        <v>1</v>
      </c>
      <c r="CF5" s="6">
        <v>1</v>
      </c>
      <c r="CG5" s="6"/>
      <c r="CH5" s="6">
        <v>1</v>
      </c>
      <c r="CI5" s="6"/>
      <c r="CJ5" s="6"/>
      <c r="CK5" s="6">
        <v>1</v>
      </c>
      <c r="CL5" s="6">
        <v>1</v>
      </c>
      <c r="CM5" s="6"/>
    </row>
    <row r="6" spans="1:91">
      <c r="A6" s="2" t="s">
        <v>3</v>
      </c>
      <c r="B6" s="11">
        <f>(C6+D6+E6+F6+G6+H6+I6+J6+L6+M6+N6+O6+P6+Q6+R6+S6)/(C6+D6+E6+G6+H6+I6+J6+K6+M6+N6+O6+P6+Q6+R6)</f>
        <v>1.2666666666666666</v>
      </c>
      <c r="C6" s="6">
        <v>1</v>
      </c>
      <c r="D6" s="6">
        <v>1</v>
      </c>
      <c r="E6" s="6">
        <v>1</v>
      </c>
      <c r="F6" s="8">
        <v>2</v>
      </c>
      <c r="G6" s="6">
        <v>1</v>
      </c>
      <c r="H6" s="6">
        <v>1</v>
      </c>
      <c r="I6" s="6">
        <v>1</v>
      </c>
      <c r="J6" s="6">
        <v>1</v>
      </c>
      <c r="K6" s="10">
        <v>2</v>
      </c>
      <c r="L6" s="8">
        <v>2</v>
      </c>
      <c r="M6" s="6">
        <v>1</v>
      </c>
      <c r="N6" s="6">
        <v>1</v>
      </c>
      <c r="O6" s="6">
        <v>1</v>
      </c>
      <c r="P6" s="6">
        <v>1</v>
      </c>
      <c r="Q6" s="6">
        <v>1</v>
      </c>
      <c r="R6" s="6">
        <v>1</v>
      </c>
      <c r="S6" s="8">
        <v>2</v>
      </c>
      <c r="T6" s="6">
        <v>1</v>
      </c>
      <c r="U6" s="6">
        <v>1</v>
      </c>
      <c r="V6" s="6">
        <v>1</v>
      </c>
      <c r="W6" s="6">
        <v>1</v>
      </c>
      <c r="X6" s="10">
        <v>2</v>
      </c>
      <c r="Y6" s="6">
        <v>1</v>
      </c>
      <c r="Z6" s="6">
        <v>1</v>
      </c>
      <c r="AA6" s="6">
        <v>1</v>
      </c>
      <c r="AB6" s="6">
        <v>1</v>
      </c>
      <c r="AC6" s="6">
        <v>1</v>
      </c>
      <c r="AD6" s="6">
        <v>1</v>
      </c>
      <c r="AE6" s="6">
        <v>1</v>
      </c>
      <c r="AF6" s="6">
        <v>1</v>
      </c>
      <c r="AG6" s="10">
        <v>2</v>
      </c>
      <c r="AH6" s="6">
        <v>1</v>
      </c>
      <c r="AI6" s="6">
        <v>1</v>
      </c>
      <c r="AJ6" s="6">
        <v>1</v>
      </c>
      <c r="AK6" s="6">
        <v>1</v>
      </c>
      <c r="AL6" s="6">
        <v>1</v>
      </c>
      <c r="AM6" s="6">
        <v>1</v>
      </c>
      <c r="AN6" s="8">
        <v>2</v>
      </c>
      <c r="AO6" s="6">
        <v>1</v>
      </c>
      <c r="AP6" s="8">
        <v>2</v>
      </c>
      <c r="AQ6" s="6">
        <v>1</v>
      </c>
      <c r="AR6" s="6">
        <v>1</v>
      </c>
      <c r="AS6" s="10">
        <v>2</v>
      </c>
      <c r="AT6" s="6">
        <v>1</v>
      </c>
      <c r="AU6" s="6">
        <v>1</v>
      </c>
      <c r="AV6" s="6"/>
      <c r="AW6" s="6">
        <v>1</v>
      </c>
      <c r="AX6" s="10">
        <v>2</v>
      </c>
      <c r="AY6" s="6"/>
      <c r="AZ6" s="6"/>
      <c r="BA6" s="6"/>
      <c r="BB6" s="6"/>
      <c r="BC6" s="6">
        <v>1</v>
      </c>
      <c r="BD6" s="6"/>
      <c r="BE6" s="6"/>
      <c r="BF6" s="6"/>
      <c r="BG6" s="6"/>
      <c r="BH6" s="6">
        <v>1</v>
      </c>
      <c r="BI6" s="10">
        <v>2</v>
      </c>
      <c r="BJ6" s="10">
        <v>2</v>
      </c>
      <c r="BK6" s="6"/>
      <c r="BL6" s="10">
        <v>2</v>
      </c>
      <c r="BM6" s="6"/>
      <c r="BN6" s="6"/>
      <c r="BO6" s="6"/>
      <c r="BP6" s="6">
        <v>1</v>
      </c>
      <c r="BQ6" s="6"/>
      <c r="BR6" s="6">
        <v>1</v>
      </c>
      <c r="BS6" s="6"/>
      <c r="BT6" s="6"/>
      <c r="BU6" s="6">
        <v>1</v>
      </c>
      <c r="BV6" s="6"/>
      <c r="BW6" s="6">
        <v>1</v>
      </c>
      <c r="BX6" s="6"/>
      <c r="BY6" s="6">
        <v>1</v>
      </c>
      <c r="BZ6" s="6">
        <v>1</v>
      </c>
      <c r="CA6" s="6">
        <v>1</v>
      </c>
      <c r="CB6" s="6">
        <v>1</v>
      </c>
      <c r="CC6" s="6"/>
      <c r="CD6" s="6"/>
      <c r="CE6" s="6">
        <v>1</v>
      </c>
      <c r="CF6" s="6">
        <v>1</v>
      </c>
      <c r="CG6" s="6"/>
      <c r="CH6" s="6">
        <v>1</v>
      </c>
      <c r="CI6" s="6"/>
      <c r="CJ6" s="6"/>
      <c r="CK6" s="8">
        <v>2</v>
      </c>
      <c r="CL6" s="6">
        <v>1</v>
      </c>
      <c r="CM6" s="6"/>
    </row>
    <row r="7" spans="1:91">
      <c r="A7" s="2" t="s">
        <v>8</v>
      </c>
      <c r="B7" s="11">
        <f>(C7+E7+F7+G7+I7+K7+M7+O7+P7+Q7+R7+S7)/(C7+D7+H7+I7+J7+L7+M7+N7+O7+P7+Q7+R7+S7)</f>
        <v>0.88888888888888884</v>
      </c>
      <c r="C7" s="6">
        <v>1</v>
      </c>
      <c r="D7" s="10">
        <v>2</v>
      </c>
      <c r="E7" s="8">
        <v>2</v>
      </c>
      <c r="F7" s="8">
        <v>2</v>
      </c>
      <c r="G7" s="8">
        <v>2</v>
      </c>
      <c r="H7" s="10">
        <v>2</v>
      </c>
      <c r="I7" s="7">
        <v>1</v>
      </c>
      <c r="J7" s="10">
        <v>2</v>
      </c>
      <c r="K7" s="8">
        <v>2</v>
      </c>
      <c r="L7" s="10">
        <v>2</v>
      </c>
      <c r="M7" s="6">
        <v>1</v>
      </c>
      <c r="N7" s="10">
        <v>2</v>
      </c>
      <c r="O7" s="6">
        <v>1</v>
      </c>
      <c r="P7" s="6">
        <v>1</v>
      </c>
      <c r="Q7" s="6">
        <v>1</v>
      </c>
      <c r="R7" s="6">
        <v>1</v>
      </c>
      <c r="S7" s="6">
        <v>1</v>
      </c>
      <c r="T7" s="6">
        <v>1</v>
      </c>
      <c r="U7" s="10">
        <v>2</v>
      </c>
      <c r="V7" s="6">
        <v>1</v>
      </c>
      <c r="W7" s="10">
        <v>2</v>
      </c>
      <c r="X7" s="10">
        <v>2</v>
      </c>
      <c r="Y7" s="10">
        <v>2</v>
      </c>
      <c r="Z7" s="10">
        <v>2</v>
      </c>
      <c r="AA7" s="10">
        <v>2</v>
      </c>
      <c r="AB7" s="8">
        <v>2</v>
      </c>
      <c r="AC7" s="8">
        <v>2</v>
      </c>
      <c r="AD7" s="10">
        <v>2</v>
      </c>
      <c r="AE7" s="6">
        <v>1</v>
      </c>
      <c r="AF7" s="10">
        <v>2</v>
      </c>
      <c r="AG7" s="8">
        <v>2</v>
      </c>
      <c r="AH7" s="10">
        <v>2</v>
      </c>
      <c r="AI7" s="6">
        <v>1</v>
      </c>
      <c r="AJ7" s="6">
        <v>1</v>
      </c>
      <c r="AK7" s="6">
        <v>1</v>
      </c>
      <c r="AL7" s="6">
        <v>1</v>
      </c>
      <c r="AM7" s="6">
        <v>1</v>
      </c>
      <c r="AN7" s="10">
        <v>2</v>
      </c>
      <c r="AO7" s="6">
        <v>1</v>
      </c>
      <c r="AP7" s="6">
        <v>1</v>
      </c>
      <c r="AQ7" s="6">
        <v>1</v>
      </c>
      <c r="AR7" s="10">
        <v>2</v>
      </c>
      <c r="AS7" s="8">
        <v>2</v>
      </c>
      <c r="AT7" s="10">
        <v>2</v>
      </c>
      <c r="AU7" s="6">
        <v>1</v>
      </c>
      <c r="AV7" s="6"/>
      <c r="AW7" s="10">
        <v>2</v>
      </c>
      <c r="AX7" s="10">
        <v>2</v>
      </c>
      <c r="AY7" s="6"/>
      <c r="AZ7" s="6"/>
      <c r="BA7" s="6"/>
      <c r="BB7" s="6"/>
      <c r="BC7" s="6">
        <v>1</v>
      </c>
      <c r="BD7" s="6"/>
      <c r="BE7" s="6"/>
      <c r="BF7" s="6"/>
      <c r="BG7" s="6"/>
      <c r="BH7" s="10">
        <v>2</v>
      </c>
      <c r="BI7" s="10">
        <v>2</v>
      </c>
      <c r="BJ7" s="6">
        <v>1</v>
      </c>
      <c r="BK7" s="6"/>
      <c r="BL7" s="6">
        <v>1</v>
      </c>
      <c r="BM7" s="6"/>
      <c r="BN7" s="6"/>
      <c r="BO7" s="6"/>
      <c r="BP7" s="6">
        <v>1</v>
      </c>
      <c r="BQ7" s="6"/>
      <c r="BR7" s="10">
        <v>2</v>
      </c>
      <c r="BS7" s="6"/>
      <c r="BT7" s="6"/>
      <c r="BU7" s="10">
        <v>2</v>
      </c>
      <c r="BV7" s="6"/>
      <c r="BW7" s="10">
        <v>2</v>
      </c>
      <c r="BX7" s="6"/>
      <c r="BY7" s="6">
        <v>1</v>
      </c>
      <c r="BZ7" s="6">
        <v>1</v>
      </c>
      <c r="CA7" s="10">
        <v>2</v>
      </c>
      <c r="CB7" s="10">
        <v>2</v>
      </c>
      <c r="CC7" s="6"/>
      <c r="CD7" s="6"/>
      <c r="CE7" s="10">
        <v>2</v>
      </c>
      <c r="CF7" s="6">
        <v>1</v>
      </c>
      <c r="CG7" s="6"/>
      <c r="CH7" s="10">
        <v>2</v>
      </c>
      <c r="CI7" s="6"/>
      <c r="CJ7" s="6"/>
      <c r="CK7" s="10">
        <v>2</v>
      </c>
      <c r="CL7" s="6">
        <v>1</v>
      </c>
      <c r="CM7" s="6"/>
    </row>
    <row r="8" spans="1:91">
      <c r="A8" s="2" t="s">
        <v>10</v>
      </c>
      <c r="B8" s="11">
        <f>(C8+E8+F8+G8+H8+J8+K8+L8+M8+N8+P8+Q8+R8)/(C8+D8+E8+F8+G8+I8+J8+K8+L8+M8+N8+O8+P8+Q8+R8+S8)</f>
        <v>0.7</v>
      </c>
      <c r="C8" s="6">
        <v>1</v>
      </c>
      <c r="D8" s="10">
        <v>2</v>
      </c>
      <c r="E8" s="6">
        <v>1</v>
      </c>
      <c r="F8" s="6">
        <v>1</v>
      </c>
      <c r="G8" s="6">
        <v>1</v>
      </c>
      <c r="H8" s="8">
        <v>2</v>
      </c>
      <c r="I8" s="10">
        <v>2</v>
      </c>
      <c r="J8" s="6">
        <v>1</v>
      </c>
      <c r="K8" s="6">
        <v>1</v>
      </c>
      <c r="L8" s="6">
        <v>1</v>
      </c>
      <c r="M8" s="6">
        <v>1</v>
      </c>
      <c r="N8" s="6">
        <v>1</v>
      </c>
      <c r="O8" s="10">
        <v>2</v>
      </c>
      <c r="P8" s="6">
        <v>1</v>
      </c>
      <c r="Q8" s="6">
        <v>1</v>
      </c>
      <c r="R8" s="6">
        <v>1</v>
      </c>
      <c r="S8" s="10">
        <v>2</v>
      </c>
      <c r="T8" s="6">
        <v>1</v>
      </c>
      <c r="U8" s="6">
        <v>1</v>
      </c>
      <c r="V8" s="6">
        <v>1</v>
      </c>
      <c r="W8" s="10">
        <v>2</v>
      </c>
      <c r="X8" s="10">
        <v>2</v>
      </c>
      <c r="Y8" s="10">
        <v>2</v>
      </c>
      <c r="Z8" s="10">
        <v>2</v>
      </c>
      <c r="AA8" s="10">
        <v>2</v>
      </c>
      <c r="AB8" s="6">
        <v>1</v>
      </c>
      <c r="AC8" s="6">
        <v>1</v>
      </c>
      <c r="AD8" s="6">
        <v>1</v>
      </c>
      <c r="AE8" s="10">
        <v>2</v>
      </c>
      <c r="AF8" s="6">
        <v>1</v>
      </c>
      <c r="AG8" s="6">
        <v>1</v>
      </c>
      <c r="AH8" s="6">
        <v>1</v>
      </c>
      <c r="AI8" s="6">
        <v>1</v>
      </c>
      <c r="AJ8" s="10">
        <v>2</v>
      </c>
      <c r="AK8" s="6">
        <v>1</v>
      </c>
      <c r="AL8" s="10">
        <v>2</v>
      </c>
      <c r="AM8" s="6">
        <v>1</v>
      </c>
      <c r="AN8" s="6">
        <v>1</v>
      </c>
      <c r="AO8" s="6">
        <v>1</v>
      </c>
      <c r="AP8" s="10">
        <v>2</v>
      </c>
      <c r="AQ8" s="10">
        <v>2</v>
      </c>
      <c r="AR8" s="6">
        <v>1</v>
      </c>
      <c r="AS8" s="6">
        <v>1</v>
      </c>
      <c r="AT8" s="6">
        <v>1</v>
      </c>
      <c r="AU8" s="6">
        <v>1</v>
      </c>
      <c r="AV8" s="6"/>
      <c r="AW8" s="6">
        <v>1</v>
      </c>
      <c r="AX8" s="6">
        <v>1</v>
      </c>
      <c r="AY8" s="6"/>
      <c r="AZ8" s="6"/>
      <c r="BA8" s="6"/>
      <c r="BB8" s="6"/>
      <c r="BC8" s="10">
        <v>2</v>
      </c>
      <c r="BD8" s="6"/>
      <c r="BE8" s="6"/>
      <c r="BF8" s="6"/>
      <c r="BG8" s="6"/>
      <c r="BH8" s="6">
        <v>1</v>
      </c>
      <c r="BI8" s="6">
        <v>1</v>
      </c>
      <c r="BJ8" s="6">
        <v>1</v>
      </c>
      <c r="BK8" s="6"/>
      <c r="BL8" s="6">
        <v>1</v>
      </c>
      <c r="BM8" s="6"/>
      <c r="BN8" s="6"/>
      <c r="BO8" s="6"/>
      <c r="BP8" s="10">
        <v>2</v>
      </c>
      <c r="BQ8" s="6"/>
      <c r="BR8" s="6">
        <v>1</v>
      </c>
      <c r="BS8" s="6"/>
      <c r="BT8" s="6"/>
      <c r="BU8" s="10">
        <v>2</v>
      </c>
      <c r="BV8" s="6"/>
      <c r="BW8" s="10">
        <v>2</v>
      </c>
      <c r="BX8" s="6"/>
      <c r="BY8" s="10">
        <v>2</v>
      </c>
      <c r="BZ8" s="10">
        <v>2</v>
      </c>
      <c r="CA8" s="6">
        <v>1</v>
      </c>
      <c r="CB8" s="6">
        <v>1</v>
      </c>
      <c r="CC8" s="6"/>
      <c r="CD8" s="6"/>
      <c r="CE8" s="6">
        <v>1</v>
      </c>
      <c r="CF8" s="6">
        <v>1</v>
      </c>
      <c r="CG8" s="6"/>
      <c r="CH8" s="6">
        <v>1</v>
      </c>
      <c r="CI8" s="6"/>
      <c r="CJ8" s="6"/>
      <c r="CK8" s="10">
        <v>2</v>
      </c>
      <c r="CL8" s="10">
        <v>2</v>
      </c>
      <c r="CM8" s="6"/>
    </row>
    <row r="9" spans="1:91">
      <c r="A9" s="2" t="s">
        <v>4</v>
      </c>
      <c r="B9" s="11">
        <f>(C9+D9+E9+F9+G9+H9+I9+J9+K9+N9+O9+P9+Q9+R9+S9)/(C9+D9+E9+F9+G9+H9+I9+J9+K9+L9+M9+P9+Q9+S9)</f>
        <v>1.125</v>
      </c>
      <c r="C9" s="6">
        <v>1</v>
      </c>
      <c r="D9" s="6">
        <v>1</v>
      </c>
      <c r="E9" s="6">
        <v>1</v>
      </c>
      <c r="F9" s="6">
        <v>1</v>
      </c>
      <c r="G9" s="6">
        <v>1</v>
      </c>
      <c r="H9" s="6">
        <v>1</v>
      </c>
      <c r="I9" s="6">
        <v>1</v>
      </c>
      <c r="J9" s="6">
        <v>1</v>
      </c>
      <c r="K9" s="6">
        <v>1</v>
      </c>
      <c r="L9" s="10">
        <v>2</v>
      </c>
      <c r="M9" s="10">
        <v>2</v>
      </c>
      <c r="N9" s="8">
        <v>2</v>
      </c>
      <c r="O9" s="8">
        <v>2</v>
      </c>
      <c r="P9" s="6">
        <v>1</v>
      </c>
      <c r="Q9" s="6">
        <v>1</v>
      </c>
      <c r="R9" s="8">
        <v>2</v>
      </c>
      <c r="S9" s="6">
        <v>1</v>
      </c>
      <c r="T9" s="6">
        <v>1</v>
      </c>
      <c r="U9" s="10">
        <v>2</v>
      </c>
      <c r="V9" s="10">
        <v>2</v>
      </c>
      <c r="W9" s="6">
        <v>1</v>
      </c>
      <c r="X9" s="6">
        <v>1</v>
      </c>
      <c r="Y9" s="10">
        <v>2</v>
      </c>
      <c r="Z9" s="6">
        <v>1</v>
      </c>
      <c r="AA9" s="6">
        <v>1</v>
      </c>
      <c r="AB9" s="6">
        <v>1</v>
      </c>
      <c r="AC9" s="6">
        <v>1</v>
      </c>
      <c r="AD9" s="6">
        <v>1</v>
      </c>
      <c r="AE9" s="6">
        <v>1</v>
      </c>
      <c r="AF9" s="6">
        <v>1</v>
      </c>
      <c r="AG9" s="6">
        <v>1</v>
      </c>
      <c r="AH9" s="10">
        <v>2</v>
      </c>
      <c r="AI9" s="10">
        <v>2</v>
      </c>
      <c r="AJ9" s="6">
        <v>1</v>
      </c>
      <c r="AK9" s="6">
        <v>1</v>
      </c>
      <c r="AL9" s="6">
        <v>1</v>
      </c>
      <c r="AM9" s="6">
        <v>1</v>
      </c>
      <c r="AN9" s="10">
        <v>2</v>
      </c>
      <c r="AO9" s="6">
        <v>1</v>
      </c>
      <c r="AP9" s="6">
        <v>1</v>
      </c>
      <c r="AQ9" s="6">
        <v>1</v>
      </c>
      <c r="AR9" s="6">
        <v>1</v>
      </c>
      <c r="AS9" s="6">
        <v>1</v>
      </c>
      <c r="AT9" s="10">
        <v>2</v>
      </c>
      <c r="AU9" s="10">
        <v>2</v>
      </c>
      <c r="AV9" s="6"/>
      <c r="AW9" s="6">
        <v>1</v>
      </c>
      <c r="AX9" s="6">
        <v>1</v>
      </c>
      <c r="AY9" s="6"/>
      <c r="AZ9" s="6"/>
      <c r="BA9" s="6"/>
      <c r="BB9" s="6"/>
      <c r="BC9" s="6">
        <v>1</v>
      </c>
      <c r="BD9" s="6"/>
      <c r="BE9" s="6"/>
      <c r="BF9" s="6"/>
      <c r="BG9" s="6"/>
      <c r="BH9" s="6">
        <v>1</v>
      </c>
      <c r="BI9" s="10">
        <v>2</v>
      </c>
      <c r="BJ9" s="10">
        <v>2</v>
      </c>
      <c r="BK9" s="6"/>
      <c r="BL9" s="6">
        <v>1</v>
      </c>
      <c r="BM9" s="6"/>
      <c r="BN9" s="6"/>
      <c r="BO9" s="6"/>
      <c r="BP9" s="6">
        <v>1</v>
      </c>
      <c r="BQ9" s="6"/>
      <c r="BR9" s="10">
        <v>2</v>
      </c>
      <c r="BS9" s="6"/>
      <c r="BT9" s="6"/>
      <c r="BU9" s="6">
        <v>1</v>
      </c>
      <c r="BV9" s="6"/>
      <c r="BW9" s="10">
        <v>2</v>
      </c>
      <c r="BX9" s="6"/>
      <c r="BY9" s="8">
        <v>2</v>
      </c>
      <c r="BZ9" s="6">
        <v>1</v>
      </c>
      <c r="CA9" s="6">
        <v>1</v>
      </c>
      <c r="CB9" s="10">
        <v>2</v>
      </c>
      <c r="CC9" s="6"/>
      <c r="CD9" s="6"/>
      <c r="CE9" s="10">
        <v>2</v>
      </c>
      <c r="CF9" s="10">
        <v>2</v>
      </c>
      <c r="CG9" s="6"/>
      <c r="CH9" s="6">
        <v>1</v>
      </c>
      <c r="CI9" s="6"/>
      <c r="CJ9" s="6"/>
      <c r="CK9" s="10">
        <v>2</v>
      </c>
      <c r="CL9" s="10">
        <v>2</v>
      </c>
      <c r="CM9" s="6"/>
    </row>
    <row r="10" spans="1:91">
      <c r="A10" s="2" t="s">
        <v>12</v>
      </c>
      <c r="B10" s="11">
        <f>(C10+D10+E10+F10+G10+H10+I10+J10+L10+N10+O10+P10+Q10+R10+S10)/(C10+D10+E10+F10+H10+K10+L10+M10+O10+P10+Q10+R10+S10)</f>
        <v>1.2666666666666666</v>
      </c>
      <c r="C10" s="6">
        <v>1</v>
      </c>
      <c r="D10" s="6">
        <v>1</v>
      </c>
      <c r="E10" s="6">
        <v>1</v>
      </c>
      <c r="F10" s="6">
        <v>1</v>
      </c>
      <c r="G10" s="8">
        <v>2</v>
      </c>
      <c r="H10" s="6">
        <v>1</v>
      </c>
      <c r="I10" s="8">
        <v>2</v>
      </c>
      <c r="J10" s="8">
        <v>2</v>
      </c>
      <c r="K10" s="10">
        <v>2</v>
      </c>
      <c r="L10" s="6">
        <v>1</v>
      </c>
      <c r="M10" s="10">
        <v>2</v>
      </c>
      <c r="N10" s="8">
        <v>2</v>
      </c>
      <c r="O10" s="6">
        <v>1</v>
      </c>
      <c r="P10" s="6">
        <v>1</v>
      </c>
      <c r="Q10" s="6">
        <v>1</v>
      </c>
      <c r="R10" s="6">
        <v>1</v>
      </c>
      <c r="S10" s="6">
        <v>1</v>
      </c>
      <c r="T10" s="6">
        <v>1</v>
      </c>
      <c r="U10" s="6">
        <v>1</v>
      </c>
      <c r="V10" s="10">
        <v>2</v>
      </c>
      <c r="W10" s="6">
        <v>1</v>
      </c>
      <c r="X10" s="10">
        <v>2</v>
      </c>
      <c r="Y10" s="6">
        <v>1</v>
      </c>
      <c r="Z10" s="6">
        <v>1</v>
      </c>
      <c r="AA10" s="6">
        <v>1</v>
      </c>
      <c r="AB10" s="6">
        <v>1</v>
      </c>
      <c r="AC10" s="6">
        <v>1</v>
      </c>
      <c r="AD10" s="6">
        <v>1</v>
      </c>
      <c r="AE10" s="6">
        <v>1</v>
      </c>
      <c r="AF10" s="6">
        <v>1</v>
      </c>
      <c r="AG10" s="13">
        <v>2</v>
      </c>
      <c r="AH10" s="6">
        <v>1</v>
      </c>
      <c r="AI10" s="10">
        <v>2</v>
      </c>
      <c r="AJ10" s="6">
        <v>1</v>
      </c>
      <c r="AK10" s="6">
        <v>1</v>
      </c>
      <c r="AL10" s="6">
        <v>1</v>
      </c>
      <c r="AM10" s="6">
        <v>1</v>
      </c>
      <c r="AN10" s="6">
        <v>1</v>
      </c>
      <c r="AO10" s="6">
        <v>1</v>
      </c>
      <c r="AP10" s="6">
        <v>1</v>
      </c>
      <c r="AQ10" s="8">
        <v>2</v>
      </c>
      <c r="AR10" s="8">
        <v>2</v>
      </c>
      <c r="AS10" s="10">
        <v>2</v>
      </c>
      <c r="AT10" s="6">
        <v>1</v>
      </c>
      <c r="AU10" s="10">
        <v>2</v>
      </c>
      <c r="AV10" s="6"/>
      <c r="AW10" s="6">
        <v>1</v>
      </c>
      <c r="AX10" s="10">
        <v>2</v>
      </c>
      <c r="AY10" s="6"/>
      <c r="AZ10" s="6"/>
      <c r="BA10" s="6"/>
      <c r="BB10" s="6"/>
      <c r="BC10" s="6">
        <v>1</v>
      </c>
      <c r="BD10" s="6"/>
      <c r="BE10" s="6"/>
      <c r="BF10" s="6"/>
      <c r="BG10" s="6"/>
      <c r="BH10" s="6">
        <v>1</v>
      </c>
      <c r="BI10" s="10">
        <v>2</v>
      </c>
      <c r="BJ10" s="10">
        <v>2</v>
      </c>
      <c r="BK10" s="6"/>
      <c r="BL10" s="10">
        <v>2</v>
      </c>
      <c r="BM10" s="6"/>
      <c r="BN10" s="6"/>
      <c r="BO10" s="6"/>
      <c r="BP10" s="8">
        <v>2</v>
      </c>
      <c r="BQ10" s="6"/>
      <c r="BR10" s="6">
        <v>1</v>
      </c>
      <c r="BS10" s="6"/>
      <c r="BT10" s="6"/>
      <c r="BU10" s="6">
        <v>1</v>
      </c>
      <c r="BV10" s="6"/>
      <c r="BW10" s="6">
        <v>1</v>
      </c>
      <c r="BX10" s="6"/>
      <c r="BY10" s="6">
        <v>1</v>
      </c>
      <c r="BZ10" s="6">
        <v>1</v>
      </c>
      <c r="CA10" s="6">
        <v>1</v>
      </c>
      <c r="CB10" s="6">
        <v>1</v>
      </c>
      <c r="CC10" s="6"/>
      <c r="CD10" s="6"/>
      <c r="CE10" s="6">
        <v>1</v>
      </c>
      <c r="CF10" s="10">
        <v>2</v>
      </c>
      <c r="CG10" s="6"/>
      <c r="CH10" s="6">
        <v>1</v>
      </c>
      <c r="CI10" s="6"/>
      <c r="CJ10" s="6"/>
      <c r="CK10" s="6">
        <v>1</v>
      </c>
      <c r="CL10" s="10">
        <v>2</v>
      </c>
      <c r="CM10" s="6"/>
    </row>
    <row r="11" spans="1:91">
      <c r="A11" s="2" t="s">
        <v>9</v>
      </c>
      <c r="B11" s="11">
        <f>(C11+D11+F11+I11+J11+K11+L11+M11+N11+O11+P11+Q11+R11+S11)/(C11+D11+E11+G11+H11+I11+K11+L11+M11+N11+P11+Q11+R11+S11)</f>
        <v>1.1764705882352942</v>
      </c>
      <c r="C11" s="6">
        <v>1</v>
      </c>
      <c r="D11" s="6">
        <v>1</v>
      </c>
      <c r="E11" s="10">
        <v>2</v>
      </c>
      <c r="F11" s="9">
        <v>5</v>
      </c>
      <c r="G11" s="10">
        <v>2</v>
      </c>
      <c r="H11" s="10">
        <v>2</v>
      </c>
      <c r="I11" s="6">
        <v>1</v>
      </c>
      <c r="J11" s="8">
        <v>2</v>
      </c>
      <c r="K11" s="6">
        <v>1</v>
      </c>
      <c r="L11" s="6">
        <v>1</v>
      </c>
      <c r="M11" s="6">
        <v>1</v>
      </c>
      <c r="N11" s="6">
        <v>1</v>
      </c>
      <c r="O11" s="8">
        <v>2</v>
      </c>
      <c r="P11" s="6">
        <v>1</v>
      </c>
      <c r="Q11" s="6">
        <v>1</v>
      </c>
      <c r="R11" s="6">
        <v>1</v>
      </c>
      <c r="S11" s="6">
        <v>1</v>
      </c>
      <c r="T11" s="10">
        <v>2</v>
      </c>
      <c r="U11" s="6">
        <v>1</v>
      </c>
      <c r="V11" s="6">
        <v>1</v>
      </c>
      <c r="W11" s="6">
        <v>1</v>
      </c>
      <c r="X11" s="6">
        <v>1</v>
      </c>
      <c r="Y11" s="6">
        <v>1</v>
      </c>
      <c r="Z11" s="6">
        <v>1</v>
      </c>
      <c r="AA11" s="6">
        <v>1</v>
      </c>
      <c r="AB11" s="10">
        <v>2</v>
      </c>
      <c r="AC11" s="10">
        <v>2</v>
      </c>
      <c r="AD11" s="10">
        <v>2</v>
      </c>
      <c r="AE11" s="10">
        <v>2</v>
      </c>
      <c r="AF11" s="10">
        <v>2</v>
      </c>
      <c r="AG11" s="10">
        <v>2</v>
      </c>
      <c r="AH11" s="10">
        <v>2</v>
      </c>
      <c r="AI11" s="10">
        <v>2</v>
      </c>
      <c r="AJ11" s="10">
        <v>2</v>
      </c>
      <c r="AK11" s="10">
        <v>2</v>
      </c>
      <c r="AL11" s="10">
        <v>2</v>
      </c>
      <c r="AM11" s="10">
        <v>2</v>
      </c>
      <c r="AN11" s="6">
        <v>1</v>
      </c>
      <c r="AO11" s="6">
        <v>1</v>
      </c>
      <c r="AP11" s="6">
        <v>1</v>
      </c>
      <c r="AQ11" s="10">
        <v>2</v>
      </c>
      <c r="AR11" s="10">
        <v>2</v>
      </c>
      <c r="AS11" s="10">
        <v>2</v>
      </c>
      <c r="AT11" s="10">
        <v>2</v>
      </c>
      <c r="AU11" s="10">
        <v>2</v>
      </c>
      <c r="AV11" s="6"/>
      <c r="AW11" s="10">
        <v>2</v>
      </c>
      <c r="AX11" s="10">
        <v>2</v>
      </c>
      <c r="AY11" s="6"/>
      <c r="AZ11" s="6"/>
      <c r="BA11" s="6"/>
      <c r="BB11" s="6"/>
      <c r="BC11" s="6">
        <v>1</v>
      </c>
      <c r="BD11" s="6"/>
      <c r="BE11" s="6"/>
      <c r="BF11" s="6"/>
      <c r="BG11" s="6"/>
      <c r="BH11" s="6">
        <v>1</v>
      </c>
      <c r="BI11" s="6">
        <v>1</v>
      </c>
      <c r="BJ11" s="6">
        <v>1</v>
      </c>
      <c r="BK11" s="6"/>
      <c r="BL11" s="6">
        <v>1</v>
      </c>
      <c r="BM11" s="6"/>
      <c r="BN11" s="6"/>
      <c r="BO11" s="6"/>
      <c r="BP11" s="6">
        <v>1</v>
      </c>
      <c r="BQ11" s="6"/>
      <c r="BR11" s="6">
        <v>1</v>
      </c>
      <c r="BS11" s="6"/>
      <c r="BT11" s="6"/>
      <c r="BU11" s="6">
        <v>1</v>
      </c>
      <c r="BV11" s="6"/>
      <c r="BW11" s="6">
        <v>1</v>
      </c>
      <c r="BX11" s="6"/>
      <c r="BY11" s="6">
        <v>1</v>
      </c>
      <c r="BZ11" s="6">
        <v>1</v>
      </c>
      <c r="CA11" s="6">
        <v>1</v>
      </c>
      <c r="CB11" s="6">
        <v>1</v>
      </c>
      <c r="CC11" s="6"/>
      <c r="CD11" s="6"/>
      <c r="CE11" s="6">
        <v>1</v>
      </c>
      <c r="CF11" s="6">
        <v>1</v>
      </c>
      <c r="CG11" s="6"/>
      <c r="CH11" s="10">
        <v>2</v>
      </c>
      <c r="CI11" s="6"/>
      <c r="CJ11" s="6"/>
      <c r="CK11" s="6">
        <v>1</v>
      </c>
      <c r="CL11" s="6">
        <v>1</v>
      </c>
      <c r="CM11" s="6"/>
    </row>
    <row r="12" spans="1:91">
      <c r="A12" s="2" t="s">
        <v>6</v>
      </c>
      <c r="B12" s="11">
        <f>(C12+D12+E12+G12+I12+J12+K12+L12+M12+N12+P12+Q12+R12+S12)/(C12+D12+E12+F12+H12+J12+L12+M12+O12+P12+Q12+R12+S12)</f>
        <v>1.3125</v>
      </c>
      <c r="C12" s="6">
        <v>1</v>
      </c>
      <c r="D12" s="6">
        <v>1</v>
      </c>
      <c r="E12" s="6">
        <v>1</v>
      </c>
      <c r="F12" s="10">
        <v>2</v>
      </c>
      <c r="G12" s="8">
        <v>2</v>
      </c>
      <c r="H12" s="10">
        <v>2</v>
      </c>
      <c r="I12" s="8">
        <v>2</v>
      </c>
      <c r="J12" s="6">
        <v>1</v>
      </c>
      <c r="K12" s="9">
        <v>5</v>
      </c>
      <c r="L12" s="6">
        <v>1</v>
      </c>
      <c r="M12" s="6">
        <v>1</v>
      </c>
      <c r="N12" s="8">
        <v>2</v>
      </c>
      <c r="O12" s="10">
        <v>2</v>
      </c>
      <c r="P12" s="6">
        <v>1</v>
      </c>
      <c r="Q12" s="6">
        <v>1</v>
      </c>
      <c r="R12" s="6">
        <v>1</v>
      </c>
      <c r="S12" s="6">
        <v>1</v>
      </c>
      <c r="T12" s="6">
        <v>1</v>
      </c>
      <c r="U12" s="6">
        <v>1</v>
      </c>
      <c r="V12" s="6">
        <v>1</v>
      </c>
      <c r="W12" s="6">
        <v>1</v>
      </c>
      <c r="X12" s="6">
        <v>1</v>
      </c>
      <c r="Y12" s="6">
        <v>1</v>
      </c>
      <c r="Z12" s="10">
        <v>2</v>
      </c>
      <c r="AA12" s="6">
        <v>1</v>
      </c>
      <c r="AB12" s="10">
        <v>2</v>
      </c>
      <c r="AC12" s="6">
        <v>1</v>
      </c>
      <c r="AD12" s="10">
        <v>2</v>
      </c>
      <c r="AE12" s="6">
        <v>1</v>
      </c>
      <c r="AF12" s="6">
        <v>1</v>
      </c>
      <c r="AG12" s="6">
        <v>1</v>
      </c>
      <c r="AH12" s="6">
        <v>1</v>
      </c>
      <c r="AI12" s="6">
        <v>1</v>
      </c>
      <c r="AJ12" s="10">
        <v>2</v>
      </c>
      <c r="AK12" s="6">
        <v>1</v>
      </c>
      <c r="AL12" s="6">
        <v>1</v>
      </c>
      <c r="AM12" s="6">
        <v>1</v>
      </c>
      <c r="AN12" s="10">
        <v>2</v>
      </c>
      <c r="AO12" s="10">
        <v>2</v>
      </c>
      <c r="AP12" s="10">
        <v>2</v>
      </c>
      <c r="AQ12" s="8">
        <v>2</v>
      </c>
      <c r="AR12" s="6">
        <v>1</v>
      </c>
      <c r="AS12" s="8">
        <v>2</v>
      </c>
      <c r="AT12" s="6">
        <v>1</v>
      </c>
      <c r="AU12" s="6">
        <v>1</v>
      </c>
      <c r="AV12" s="6"/>
      <c r="AW12" s="10">
        <v>2</v>
      </c>
      <c r="AX12" s="10">
        <v>2</v>
      </c>
      <c r="AY12" s="6"/>
      <c r="AZ12" s="6"/>
      <c r="BA12" s="6"/>
      <c r="BB12" s="6"/>
      <c r="BC12" s="6">
        <v>1</v>
      </c>
      <c r="BD12" s="6"/>
      <c r="BE12" s="6"/>
      <c r="BF12" s="6"/>
      <c r="BG12" s="6"/>
      <c r="BH12" s="6">
        <v>1</v>
      </c>
      <c r="BI12" s="6">
        <v>1</v>
      </c>
      <c r="BJ12" s="6">
        <v>1</v>
      </c>
      <c r="BK12" s="6"/>
      <c r="BL12" s="6">
        <v>1</v>
      </c>
      <c r="BM12" s="6"/>
      <c r="BN12" s="6"/>
      <c r="BO12" s="6"/>
      <c r="BP12" s="8">
        <v>2</v>
      </c>
      <c r="BQ12" s="6"/>
      <c r="BR12" s="6">
        <v>1</v>
      </c>
      <c r="BS12" s="6"/>
      <c r="BT12" s="6"/>
      <c r="BU12" s="6">
        <v>1</v>
      </c>
      <c r="BV12" s="6"/>
      <c r="BW12" s="10">
        <v>2</v>
      </c>
      <c r="BX12" s="6"/>
      <c r="BY12" s="10">
        <v>2</v>
      </c>
      <c r="BZ12" s="10">
        <v>2</v>
      </c>
      <c r="CA12" s="6">
        <v>1</v>
      </c>
      <c r="CB12" s="6">
        <v>1</v>
      </c>
      <c r="CC12" s="6"/>
      <c r="CD12" s="6"/>
      <c r="CE12" s="6">
        <v>1</v>
      </c>
      <c r="CF12" s="6">
        <v>1</v>
      </c>
      <c r="CG12" s="6"/>
      <c r="CH12" s="10">
        <v>2</v>
      </c>
      <c r="CI12" s="6"/>
      <c r="CJ12" s="6"/>
      <c r="CK12" s="6">
        <v>1</v>
      </c>
      <c r="CL12" s="6">
        <v>1</v>
      </c>
      <c r="CM12" s="6"/>
    </row>
    <row r="13" spans="1:91">
      <c r="A13" s="2" t="s">
        <v>13</v>
      </c>
      <c r="B13" s="11">
        <f>(C13+D13+E13+F13+G13+H13+I13+J13+K13+L13+M13+O13+Q13+S13)/(C13+D13+E13+F13+G13+H13+J13+K13+L13+N13+O13+P13+Q13+R13+S13)</f>
        <v>0.88888888888888884</v>
      </c>
      <c r="C13" s="6">
        <v>1</v>
      </c>
      <c r="D13" s="6">
        <v>1</v>
      </c>
      <c r="E13" s="6">
        <v>1</v>
      </c>
      <c r="F13" s="6">
        <v>1</v>
      </c>
      <c r="G13" s="6">
        <v>1</v>
      </c>
      <c r="H13" s="6">
        <v>1</v>
      </c>
      <c r="I13" s="8">
        <v>2</v>
      </c>
      <c r="J13" s="6">
        <v>1</v>
      </c>
      <c r="K13" s="6">
        <v>1</v>
      </c>
      <c r="L13" s="6">
        <v>1</v>
      </c>
      <c r="M13" s="8">
        <v>2</v>
      </c>
      <c r="N13" s="10">
        <v>2</v>
      </c>
      <c r="O13" s="6">
        <v>1</v>
      </c>
      <c r="P13" s="10">
        <v>2</v>
      </c>
      <c r="Q13" s="6">
        <v>1</v>
      </c>
      <c r="R13" s="10">
        <v>2</v>
      </c>
      <c r="S13" s="6">
        <v>1</v>
      </c>
      <c r="T13" s="6">
        <v>1</v>
      </c>
      <c r="U13" s="6">
        <v>1</v>
      </c>
      <c r="V13" s="6">
        <v>1</v>
      </c>
      <c r="W13" s="6">
        <v>1</v>
      </c>
      <c r="X13" s="6">
        <v>1</v>
      </c>
      <c r="Y13" s="6">
        <v>1</v>
      </c>
      <c r="Z13" s="6">
        <v>1</v>
      </c>
      <c r="AA13" s="6">
        <v>1</v>
      </c>
      <c r="AB13" s="6">
        <v>1</v>
      </c>
      <c r="AC13" s="6">
        <v>1</v>
      </c>
      <c r="AD13" s="6">
        <v>1</v>
      </c>
      <c r="AE13" s="6">
        <v>1</v>
      </c>
      <c r="AF13" s="6">
        <v>1</v>
      </c>
      <c r="AG13" s="6">
        <v>1</v>
      </c>
      <c r="AH13" s="6">
        <v>1</v>
      </c>
      <c r="AI13" s="6">
        <v>1</v>
      </c>
      <c r="AJ13" s="6">
        <v>1</v>
      </c>
      <c r="AK13" s="6">
        <v>1</v>
      </c>
      <c r="AL13" s="6">
        <v>1</v>
      </c>
      <c r="AM13" s="10">
        <v>2</v>
      </c>
      <c r="AN13" s="6">
        <v>1</v>
      </c>
      <c r="AO13" s="10">
        <v>2</v>
      </c>
      <c r="AP13" s="6">
        <v>1</v>
      </c>
      <c r="AQ13" s="6">
        <v>1</v>
      </c>
      <c r="AR13" s="6">
        <v>1</v>
      </c>
      <c r="AS13" s="6">
        <v>1</v>
      </c>
      <c r="AT13" s="6">
        <v>1</v>
      </c>
      <c r="AU13" s="6">
        <v>1</v>
      </c>
      <c r="AV13" s="6"/>
      <c r="AW13" s="6">
        <v>1</v>
      </c>
      <c r="AX13" s="6">
        <v>1</v>
      </c>
      <c r="AY13" s="6"/>
      <c r="AZ13" s="6"/>
      <c r="BA13" s="6"/>
      <c r="BB13" s="6"/>
      <c r="BC13" s="6">
        <v>1</v>
      </c>
      <c r="BD13" s="6"/>
      <c r="BE13" s="6"/>
      <c r="BF13" s="6"/>
      <c r="BG13" s="6"/>
      <c r="BH13" s="10">
        <v>2</v>
      </c>
      <c r="BI13" s="6">
        <v>1</v>
      </c>
      <c r="BJ13" s="6">
        <v>1</v>
      </c>
      <c r="BK13" s="6"/>
      <c r="BL13" s="6">
        <v>1</v>
      </c>
      <c r="BM13" s="6"/>
      <c r="BN13" s="6"/>
      <c r="BO13" s="6"/>
      <c r="BP13" s="10">
        <v>2</v>
      </c>
      <c r="BQ13" s="6"/>
      <c r="BR13" s="10">
        <v>2</v>
      </c>
      <c r="BS13" s="6"/>
      <c r="BT13" s="6"/>
      <c r="BU13" s="10">
        <v>2</v>
      </c>
      <c r="BV13" s="6"/>
      <c r="BW13" s="6">
        <v>1</v>
      </c>
      <c r="BX13" s="6"/>
      <c r="BY13" s="10">
        <v>2</v>
      </c>
      <c r="BZ13" s="6">
        <v>1</v>
      </c>
      <c r="CA13" s="10">
        <v>2</v>
      </c>
      <c r="CB13" s="10">
        <v>2</v>
      </c>
      <c r="CC13" s="6"/>
      <c r="CD13" s="6"/>
      <c r="CE13" s="6">
        <v>1</v>
      </c>
      <c r="CF13" s="6">
        <v>1</v>
      </c>
      <c r="CG13" s="6"/>
      <c r="CH13" s="10">
        <v>2</v>
      </c>
      <c r="CI13" s="6"/>
      <c r="CJ13" s="6"/>
      <c r="CK13" s="6">
        <v>1</v>
      </c>
      <c r="CL13" s="6">
        <v>1</v>
      </c>
      <c r="CM13" s="6"/>
    </row>
    <row r="14" spans="1:91">
      <c r="A14" s="2" t="s">
        <v>0</v>
      </c>
      <c r="B14" s="11">
        <f>(C14+E14+F14+G14+H14+I14+J14+K14+M14+N14+P14+Q14+R14+S14)/(C14+D14+E14+F14+H14+J14+L14+M14+N14+O14+P14+Q14+R14+S14)</f>
        <v>1</v>
      </c>
      <c r="C14" s="6">
        <v>1</v>
      </c>
      <c r="D14" s="10">
        <v>2</v>
      </c>
      <c r="E14" s="6">
        <v>1</v>
      </c>
      <c r="F14" s="6">
        <v>1</v>
      </c>
      <c r="G14" s="8">
        <v>2</v>
      </c>
      <c r="H14" s="6">
        <v>1</v>
      </c>
      <c r="I14" s="8">
        <v>2</v>
      </c>
      <c r="J14" s="6">
        <v>1</v>
      </c>
      <c r="K14" s="8">
        <v>2</v>
      </c>
      <c r="L14" s="10">
        <v>2</v>
      </c>
      <c r="M14" s="6">
        <v>1</v>
      </c>
      <c r="N14" s="6">
        <v>1</v>
      </c>
      <c r="O14" s="10">
        <v>2</v>
      </c>
      <c r="P14" s="6">
        <v>1</v>
      </c>
      <c r="Q14" s="6">
        <v>1</v>
      </c>
      <c r="R14" s="6">
        <v>1</v>
      </c>
      <c r="S14" s="6">
        <v>1</v>
      </c>
      <c r="T14" s="6">
        <v>1</v>
      </c>
      <c r="U14" s="10">
        <v>2</v>
      </c>
      <c r="V14" s="6">
        <v>1</v>
      </c>
      <c r="W14" s="10">
        <v>2</v>
      </c>
      <c r="X14" s="10">
        <v>2</v>
      </c>
      <c r="Y14" s="10">
        <v>2</v>
      </c>
      <c r="Z14" s="10">
        <v>2</v>
      </c>
      <c r="AA14" s="10">
        <v>2</v>
      </c>
      <c r="AB14" s="6">
        <v>1</v>
      </c>
      <c r="AC14" s="6">
        <v>1</v>
      </c>
      <c r="AD14" s="6">
        <v>1</v>
      </c>
      <c r="AE14" s="6">
        <v>1</v>
      </c>
      <c r="AF14" s="6">
        <v>1</v>
      </c>
      <c r="AG14" s="6">
        <v>1</v>
      </c>
      <c r="AH14" s="10">
        <v>2</v>
      </c>
      <c r="AI14" s="6">
        <v>1</v>
      </c>
      <c r="AJ14" s="10">
        <v>2</v>
      </c>
      <c r="AK14" s="6">
        <v>1</v>
      </c>
      <c r="AL14" s="6">
        <v>1</v>
      </c>
      <c r="AM14" s="6">
        <v>1</v>
      </c>
      <c r="AN14" s="10">
        <v>2</v>
      </c>
      <c r="AO14" s="6">
        <v>1</v>
      </c>
      <c r="AP14" s="6">
        <v>1</v>
      </c>
      <c r="AQ14" s="8">
        <v>2</v>
      </c>
      <c r="AR14" s="6">
        <v>1</v>
      </c>
      <c r="AS14" s="8">
        <v>2</v>
      </c>
      <c r="AT14" s="10">
        <v>2</v>
      </c>
      <c r="AU14" s="6">
        <v>1</v>
      </c>
      <c r="AV14" s="6"/>
      <c r="AW14" s="6">
        <v>1</v>
      </c>
      <c r="AX14" s="6">
        <v>1</v>
      </c>
      <c r="AY14" s="6"/>
      <c r="AZ14" s="6"/>
      <c r="BA14" s="6"/>
      <c r="BB14" s="6"/>
      <c r="BC14" s="6">
        <v>1</v>
      </c>
      <c r="BD14" s="6"/>
      <c r="BE14" s="6"/>
      <c r="BF14" s="6"/>
      <c r="BG14" s="6"/>
      <c r="BH14" s="6">
        <v>1</v>
      </c>
      <c r="BI14" s="10">
        <v>2</v>
      </c>
      <c r="BJ14" s="6">
        <v>1</v>
      </c>
      <c r="BK14" s="6"/>
      <c r="BL14" s="6">
        <v>1</v>
      </c>
      <c r="BM14" s="6"/>
      <c r="BN14" s="6"/>
      <c r="BO14" s="6"/>
      <c r="BP14" s="6">
        <v>1</v>
      </c>
      <c r="BQ14" s="6"/>
      <c r="BR14" s="10">
        <v>2</v>
      </c>
      <c r="BS14" s="6"/>
      <c r="BT14" s="6"/>
      <c r="BU14" s="6">
        <v>1</v>
      </c>
      <c r="BV14" s="6"/>
      <c r="BW14" s="10">
        <v>2</v>
      </c>
      <c r="BX14" s="6"/>
      <c r="BY14" s="10">
        <v>2</v>
      </c>
      <c r="BZ14" s="10">
        <v>2</v>
      </c>
      <c r="CA14" s="6">
        <v>1</v>
      </c>
      <c r="CB14" s="10">
        <v>2</v>
      </c>
      <c r="CC14" s="6"/>
      <c r="CD14" s="6"/>
      <c r="CE14" s="10">
        <v>2</v>
      </c>
      <c r="CF14" s="6">
        <v>1</v>
      </c>
      <c r="CG14" s="6"/>
      <c r="CH14" s="6">
        <v>1</v>
      </c>
      <c r="CI14" s="6"/>
      <c r="CJ14" s="6"/>
      <c r="CK14" s="10">
        <v>2</v>
      </c>
      <c r="CL14" s="6">
        <v>1</v>
      </c>
      <c r="CM14" s="6"/>
    </row>
    <row r="15" spans="1:91">
      <c r="A15" s="2" t="s">
        <v>14</v>
      </c>
      <c r="B15" s="11">
        <f>(C15+D15+F15+H15+J15+L15+M15+N15+O15+P15+Q15+R15)/(E15+F15+G15+H15+I15+K15+M15+N15+O15+P15+Q15+R15+S15)</f>
        <v>0.88888888888888884</v>
      </c>
      <c r="C15" s="8">
        <v>2</v>
      </c>
      <c r="D15" s="8">
        <v>2</v>
      </c>
      <c r="E15" s="10">
        <v>2</v>
      </c>
      <c r="F15" s="6">
        <v>1</v>
      </c>
      <c r="G15" s="10">
        <v>2</v>
      </c>
      <c r="H15" s="6">
        <v>1</v>
      </c>
      <c r="I15" s="10">
        <v>2</v>
      </c>
      <c r="J15" s="8">
        <v>2</v>
      </c>
      <c r="K15" s="10">
        <v>2</v>
      </c>
      <c r="L15" s="8">
        <v>2</v>
      </c>
      <c r="M15" s="6">
        <v>1</v>
      </c>
      <c r="N15" s="6">
        <v>1</v>
      </c>
      <c r="O15" s="6">
        <v>1</v>
      </c>
      <c r="P15" s="6">
        <v>1</v>
      </c>
      <c r="Q15" s="6">
        <v>1</v>
      </c>
      <c r="R15" s="6">
        <v>1</v>
      </c>
      <c r="S15" s="10">
        <v>2</v>
      </c>
      <c r="T15" s="10">
        <v>2</v>
      </c>
      <c r="U15" s="8">
        <v>2</v>
      </c>
      <c r="V15" s="6">
        <v>1</v>
      </c>
      <c r="W15" s="10">
        <v>2</v>
      </c>
      <c r="X15" s="10">
        <v>2</v>
      </c>
      <c r="Y15" s="8">
        <v>2</v>
      </c>
      <c r="Z15" s="6">
        <v>1</v>
      </c>
      <c r="AA15" s="10">
        <v>2</v>
      </c>
      <c r="AB15" s="10">
        <v>2</v>
      </c>
      <c r="AC15" s="10">
        <v>2</v>
      </c>
      <c r="AD15" s="10">
        <v>2</v>
      </c>
      <c r="AE15" s="10">
        <v>2</v>
      </c>
      <c r="AF15" s="10">
        <v>2</v>
      </c>
      <c r="AG15" s="10">
        <v>2</v>
      </c>
      <c r="AH15" s="10">
        <v>2</v>
      </c>
      <c r="AI15" s="10">
        <v>2</v>
      </c>
      <c r="AJ15" s="10">
        <v>2</v>
      </c>
      <c r="AK15" s="10">
        <v>2</v>
      </c>
      <c r="AL15" s="10">
        <v>2</v>
      </c>
      <c r="AM15" s="10">
        <v>2</v>
      </c>
      <c r="AN15" s="6">
        <v>1</v>
      </c>
      <c r="AO15" s="6">
        <v>1</v>
      </c>
      <c r="AP15" s="10">
        <v>2</v>
      </c>
      <c r="AQ15" s="10">
        <v>2</v>
      </c>
      <c r="AR15" s="10">
        <v>2</v>
      </c>
      <c r="AS15" s="10">
        <v>2</v>
      </c>
      <c r="AT15" s="10">
        <v>2</v>
      </c>
      <c r="AU15" s="10">
        <v>2</v>
      </c>
      <c r="AV15" s="6"/>
      <c r="AW15" s="10">
        <v>2</v>
      </c>
      <c r="AX15" s="10">
        <v>2</v>
      </c>
      <c r="AY15" s="6"/>
      <c r="AZ15" s="6"/>
      <c r="BA15" s="6"/>
      <c r="BB15" s="6"/>
      <c r="BC15" s="10">
        <v>2</v>
      </c>
      <c r="BD15" s="6"/>
      <c r="BE15" s="6"/>
      <c r="BF15" s="6"/>
      <c r="BG15" s="6"/>
      <c r="BH15" s="6">
        <v>1</v>
      </c>
      <c r="BI15" s="10">
        <v>2</v>
      </c>
      <c r="BJ15" s="10">
        <v>2</v>
      </c>
      <c r="BK15" s="6"/>
      <c r="BL15" s="10">
        <v>2</v>
      </c>
      <c r="BM15" s="6"/>
      <c r="BN15" s="6"/>
      <c r="BO15" s="6"/>
      <c r="BP15" s="10">
        <v>2</v>
      </c>
      <c r="BQ15" s="6"/>
      <c r="BR15" s="6">
        <v>1</v>
      </c>
      <c r="BS15" s="6"/>
      <c r="BT15" s="6"/>
      <c r="BU15" s="10">
        <v>2</v>
      </c>
      <c r="BV15" s="6"/>
      <c r="BW15" s="6">
        <v>1</v>
      </c>
      <c r="BX15" s="6"/>
      <c r="BY15" s="6">
        <v>1</v>
      </c>
      <c r="BZ15" s="10">
        <v>2</v>
      </c>
      <c r="CA15" s="6">
        <v>1</v>
      </c>
      <c r="CB15" s="6">
        <v>1</v>
      </c>
      <c r="CC15" s="6"/>
      <c r="CD15" s="6"/>
      <c r="CE15" s="6">
        <v>1</v>
      </c>
      <c r="CF15" s="6">
        <v>1</v>
      </c>
      <c r="CG15" s="6"/>
      <c r="CH15" s="6">
        <v>1</v>
      </c>
      <c r="CI15" s="6"/>
      <c r="CJ15" s="6"/>
      <c r="CK15" s="10">
        <v>2</v>
      </c>
      <c r="CL15" s="10">
        <v>2</v>
      </c>
      <c r="CM15" s="6"/>
    </row>
    <row r="16" spans="1:91">
      <c r="A16" s="2" t="s">
        <v>7</v>
      </c>
      <c r="B16" s="11">
        <f>(C16+D16+E16+F16+G16+H16+I16+J16+K16+L16+M16+N16+O16+Q16+S16)/(D16+E16+F16+G16+H16+K16+L16+M16+O16+P16+Q16+R16+S16)</f>
        <v>1.6666666666666667</v>
      </c>
      <c r="C16" s="9">
        <v>5</v>
      </c>
      <c r="D16" s="6">
        <v>1</v>
      </c>
      <c r="E16" s="6">
        <v>1</v>
      </c>
      <c r="F16" s="6">
        <v>1</v>
      </c>
      <c r="G16" s="6">
        <v>1</v>
      </c>
      <c r="H16" s="6">
        <v>1</v>
      </c>
      <c r="I16" s="9">
        <v>5</v>
      </c>
      <c r="J16" s="8">
        <v>2</v>
      </c>
      <c r="K16" s="6">
        <v>1</v>
      </c>
      <c r="L16" s="6">
        <v>1</v>
      </c>
      <c r="M16" s="6">
        <v>1</v>
      </c>
      <c r="N16" s="8">
        <v>2</v>
      </c>
      <c r="O16" s="6">
        <v>1</v>
      </c>
      <c r="P16" s="10">
        <v>2</v>
      </c>
      <c r="Q16" s="6">
        <v>1</v>
      </c>
      <c r="R16" s="10">
        <v>2</v>
      </c>
      <c r="S16" s="6">
        <v>1</v>
      </c>
      <c r="T16" s="6">
        <v>1</v>
      </c>
      <c r="U16" s="6">
        <v>1</v>
      </c>
      <c r="V16" s="6">
        <v>1</v>
      </c>
      <c r="W16" s="6">
        <v>1</v>
      </c>
      <c r="X16" s="6">
        <v>1</v>
      </c>
      <c r="Y16" s="6">
        <v>1</v>
      </c>
      <c r="Z16" s="6">
        <v>1</v>
      </c>
      <c r="AA16" s="6">
        <v>1</v>
      </c>
      <c r="AB16" s="6">
        <v>1</v>
      </c>
      <c r="AC16" s="6">
        <v>1</v>
      </c>
      <c r="AD16" s="6">
        <v>1</v>
      </c>
      <c r="AE16" s="6">
        <v>1</v>
      </c>
      <c r="AF16" s="6">
        <v>1</v>
      </c>
      <c r="AG16" s="6">
        <v>1</v>
      </c>
      <c r="AH16" s="6">
        <v>1</v>
      </c>
      <c r="AI16" s="6">
        <v>1</v>
      </c>
      <c r="AJ16" s="6">
        <v>1</v>
      </c>
      <c r="AK16" s="6">
        <v>1</v>
      </c>
      <c r="AL16" s="6">
        <v>1</v>
      </c>
      <c r="AM16" s="10">
        <v>2</v>
      </c>
      <c r="AN16" s="6">
        <v>1</v>
      </c>
      <c r="AO16" s="10">
        <v>2</v>
      </c>
      <c r="AP16" s="6">
        <v>1</v>
      </c>
      <c r="AQ16" s="6">
        <v>1</v>
      </c>
      <c r="AR16" s="6">
        <v>1</v>
      </c>
      <c r="AS16" s="6">
        <v>1</v>
      </c>
      <c r="AT16" s="6">
        <v>1</v>
      </c>
      <c r="AU16" s="6">
        <v>1</v>
      </c>
      <c r="AV16" s="6"/>
      <c r="AW16" s="6">
        <v>1</v>
      </c>
      <c r="AX16" s="6">
        <v>1</v>
      </c>
      <c r="AY16" s="6"/>
      <c r="AZ16" s="6"/>
      <c r="BA16" s="6"/>
      <c r="BB16" s="6"/>
      <c r="BC16" s="6">
        <v>1</v>
      </c>
      <c r="BD16" s="6"/>
      <c r="BE16" s="6"/>
      <c r="BF16" s="6"/>
      <c r="BG16" s="6"/>
      <c r="BH16" s="10">
        <v>2</v>
      </c>
      <c r="BI16" s="6">
        <v>1</v>
      </c>
      <c r="BJ16" s="6">
        <v>1</v>
      </c>
      <c r="BK16" s="6"/>
      <c r="BL16" s="6">
        <v>1</v>
      </c>
      <c r="BM16" s="6"/>
      <c r="BN16" s="6"/>
      <c r="BO16" s="6"/>
      <c r="BP16" s="8">
        <v>2</v>
      </c>
      <c r="BQ16" s="6"/>
      <c r="BR16" s="6">
        <v>1</v>
      </c>
      <c r="BS16" s="6"/>
      <c r="BT16" s="6"/>
      <c r="BU16" s="6">
        <v>1</v>
      </c>
      <c r="BV16" s="6"/>
      <c r="BW16" s="6">
        <v>1</v>
      </c>
      <c r="BX16" s="6"/>
      <c r="BY16" s="10">
        <v>2</v>
      </c>
      <c r="BZ16" s="6">
        <v>1</v>
      </c>
      <c r="CA16" s="10">
        <v>2</v>
      </c>
      <c r="CB16" s="10">
        <v>2</v>
      </c>
      <c r="CC16" s="6"/>
      <c r="CD16" s="6"/>
      <c r="CE16" s="6">
        <v>1</v>
      </c>
      <c r="CF16" s="6">
        <v>1</v>
      </c>
      <c r="CG16" s="6"/>
      <c r="CH16" s="10">
        <v>2</v>
      </c>
      <c r="CI16" s="6"/>
      <c r="CJ16" s="6"/>
      <c r="CK16" s="6">
        <v>1</v>
      </c>
      <c r="CL16" s="6">
        <v>1</v>
      </c>
      <c r="CM16" s="6"/>
    </row>
    <row r="17" spans="1:91">
      <c r="A17" s="2" t="s">
        <v>2</v>
      </c>
      <c r="B17" s="11">
        <f>(C17+D17+E17+F17+G17+I17+J17+K17+L17+M17+N17+O17+P17+R17+S17)/(C17+H17+I17+J17+K17+L17+M17+N17+O17+P17+Q17+R17+S17)</f>
        <v>1.2666666666666666</v>
      </c>
      <c r="C17" s="6">
        <v>1</v>
      </c>
      <c r="D17" s="8">
        <v>2</v>
      </c>
      <c r="E17" s="8">
        <v>2</v>
      </c>
      <c r="F17" s="8">
        <v>2</v>
      </c>
      <c r="G17" s="8">
        <v>2</v>
      </c>
      <c r="H17" s="10">
        <v>2</v>
      </c>
      <c r="I17" s="6">
        <v>1</v>
      </c>
      <c r="J17" s="6">
        <v>1</v>
      </c>
      <c r="K17" s="6">
        <v>1</v>
      </c>
      <c r="L17" s="6">
        <v>1</v>
      </c>
      <c r="M17" s="6">
        <v>1</v>
      </c>
      <c r="N17" s="6">
        <v>1</v>
      </c>
      <c r="O17" s="6">
        <v>1</v>
      </c>
      <c r="P17" s="6">
        <v>1</v>
      </c>
      <c r="Q17" s="10">
        <v>2</v>
      </c>
      <c r="R17" s="6">
        <v>1</v>
      </c>
      <c r="S17" s="6">
        <v>1</v>
      </c>
      <c r="T17" s="6">
        <v>1</v>
      </c>
      <c r="U17" s="6">
        <v>1</v>
      </c>
      <c r="V17" s="6">
        <v>1</v>
      </c>
      <c r="W17" s="6">
        <v>1</v>
      </c>
      <c r="X17" s="6">
        <v>1</v>
      </c>
      <c r="Y17" s="6">
        <v>1</v>
      </c>
      <c r="Z17" s="6">
        <v>1</v>
      </c>
      <c r="AA17" s="6">
        <v>1</v>
      </c>
      <c r="AB17" s="8">
        <v>2</v>
      </c>
      <c r="AC17" s="8">
        <v>2</v>
      </c>
      <c r="AD17" s="10">
        <v>2</v>
      </c>
      <c r="AE17" s="6">
        <v>1</v>
      </c>
      <c r="AF17" s="6">
        <v>1</v>
      </c>
      <c r="AG17" s="6">
        <v>1</v>
      </c>
      <c r="AH17" s="6">
        <v>1</v>
      </c>
      <c r="AI17" s="6">
        <v>1</v>
      </c>
      <c r="AJ17" s="6">
        <v>1</v>
      </c>
      <c r="AK17" s="10">
        <v>2</v>
      </c>
      <c r="AL17" s="6">
        <v>1</v>
      </c>
      <c r="AM17" s="6">
        <v>1</v>
      </c>
      <c r="AN17" s="6">
        <v>1</v>
      </c>
      <c r="AO17" s="6">
        <v>1</v>
      </c>
      <c r="AP17" s="6">
        <v>1</v>
      </c>
      <c r="AQ17" s="6">
        <v>1</v>
      </c>
      <c r="AR17" s="6">
        <v>1</v>
      </c>
      <c r="AS17" s="6">
        <v>1</v>
      </c>
      <c r="AT17" s="6">
        <v>1</v>
      </c>
      <c r="AU17" s="6">
        <v>1</v>
      </c>
      <c r="AV17" s="6"/>
      <c r="AW17" s="10">
        <v>2</v>
      </c>
      <c r="AX17" s="10">
        <v>2</v>
      </c>
      <c r="AY17" s="6"/>
      <c r="AZ17" s="6"/>
      <c r="BA17" s="6"/>
      <c r="BB17" s="6"/>
      <c r="BC17" s="6">
        <v>1</v>
      </c>
      <c r="BD17" s="6"/>
      <c r="BE17" s="6"/>
      <c r="BF17" s="6"/>
      <c r="BG17" s="6"/>
      <c r="BH17" s="6">
        <v>1</v>
      </c>
      <c r="BI17" s="6">
        <v>1</v>
      </c>
      <c r="BJ17" s="6">
        <v>1</v>
      </c>
      <c r="BK17" s="6"/>
      <c r="BL17" s="10">
        <v>2</v>
      </c>
      <c r="BM17" s="6"/>
      <c r="BN17" s="6"/>
      <c r="BO17" s="6"/>
      <c r="BP17" s="6">
        <v>1</v>
      </c>
      <c r="BQ17" s="6"/>
      <c r="BR17" s="6">
        <v>1</v>
      </c>
      <c r="BS17" s="6"/>
      <c r="BT17" s="6"/>
      <c r="BU17" s="6">
        <v>1</v>
      </c>
      <c r="BV17" s="6"/>
      <c r="BW17" s="6">
        <v>1</v>
      </c>
      <c r="BX17" s="6"/>
      <c r="BY17" s="6">
        <v>1</v>
      </c>
      <c r="BZ17" s="6">
        <v>1</v>
      </c>
      <c r="CA17" s="6">
        <v>1</v>
      </c>
      <c r="CB17" s="6">
        <v>1</v>
      </c>
      <c r="CC17" s="6"/>
      <c r="CD17" s="6"/>
      <c r="CE17" s="10">
        <v>2</v>
      </c>
      <c r="CF17" s="10">
        <v>2</v>
      </c>
      <c r="CG17" s="6"/>
      <c r="CH17" s="10">
        <v>2</v>
      </c>
      <c r="CI17" s="6"/>
      <c r="CJ17" s="6"/>
      <c r="CK17" s="6">
        <v>1</v>
      </c>
      <c r="CL17" s="6">
        <v>1</v>
      </c>
      <c r="CM17" s="6"/>
    </row>
    <row r="18" spans="1:91">
      <c r="A18" s="2" t="s">
        <v>1</v>
      </c>
      <c r="B18" s="11">
        <f>(C18+D18+E18+F18+G18+H18+J18+K18+L18+M18+O18+P18+Q18+R18+S18)/(C18+D18+E18+F18+G18+H18+I18+J18+K18+L18+N18+O18+Q18+S18)</f>
        <v>1.3125</v>
      </c>
      <c r="C18" s="6">
        <v>1</v>
      </c>
      <c r="D18" s="6">
        <v>1</v>
      </c>
      <c r="E18" s="6">
        <v>1</v>
      </c>
      <c r="F18" s="6">
        <v>1</v>
      </c>
      <c r="G18" s="6">
        <v>1</v>
      </c>
      <c r="H18" s="6">
        <v>1</v>
      </c>
      <c r="I18" s="10">
        <v>2</v>
      </c>
      <c r="J18" s="6">
        <v>1</v>
      </c>
      <c r="K18" s="6">
        <v>1</v>
      </c>
      <c r="L18" s="6">
        <v>1</v>
      </c>
      <c r="M18" s="9">
        <v>5</v>
      </c>
      <c r="N18" s="10">
        <v>2</v>
      </c>
      <c r="O18" s="6">
        <v>1</v>
      </c>
      <c r="P18" s="8">
        <v>2</v>
      </c>
      <c r="Q18" s="6">
        <v>1</v>
      </c>
      <c r="R18" s="8">
        <v>2</v>
      </c>
      <c r="S18" s="6">
        <v>1</v>
      </c>
      <c r="T18" s="6">
        <v>1</v>
      </c>
      <c r="U18" s="6">
        <v>1</v>
      </c>
      <c r="V18" s="6">
        <v>1</v>
      </c>
      <c r="W18" s="10">
        <v>2</v>
      </c>
      <c r="X18" s="6">
        <v>1</v>
      </c>
      <c r="Y18" s="6">
        <v>1</v>
      </c>
      <c r="Z18" s="6">
        <v>1</v>
      </c>
      <c r="AA18" s="6">
        <v>1</v>
      </c>
      <c r="AB18" s="6">
        <v>1</v>
      </c>
      <c r="AC18" s="6">
        <v>1</v>
      </c>
      <c r="AD18" s="6">
        <v>1</v>
      </c>
      <c r="AE18" s="10">
        <v>2</v>
      </c>
      <c r="AF18" s="6">
        <v>1</v>
      </c>
      <c r="AG18" s="6">
        <v>1</v>
      </c>
      <c r="AH18" s="6">
        <v>1</v>
      </c>
      <c r="AI18" s="6">
        <v>1</v>
      </c>
      <c r="AJ18" s="6">
        <v>1</v>
      </c>
      <c r="AK18" s="6">
        <v>1</v>
      </c>
      <c r="AL18" s="6">
        <v>1</v>
      </c>
      <c r="AM18" s="6">
        <v>1</v>
      </c>
      <c r="AN18" s="6">
        <v>1</v>
      </c>
      <c r="AO18" s="6">
        <v>1</v>
      </c>
      <c r="AP18" s="6">
        <v>1</v>
      </c>
      <c r="AQ18" s="10">
        <v>2</v>
      </c>
      <c r="AR18" s="6">
        <v>1</v>
      </c>
      <c r="AS18" s="6">
        <v>1</v>
      </c>
      <c r="AT18" s="6">
        <v>1</v>
      </c>
      <c r="AU18" s="6">
        <v>1</v>
      </c>
      <c r="AV18" s="6"/>
      <c r="AW18" s="6">
        <v>1</v>
      </c>
      <c r="AX18" s="6">
        <v>1</v>
      </c>
      <c r="AY18" s="6"/>
      <c r="AZ18" s="6"/>
      <c r="BA18" s="6"/>
      <c r="BB18" s="6"/>
      <c r="BC18" s="10">
        <v>2</v>
      </c>
      <c r="BD18" s="6"/>
      <c r="BE18" s="6"/>
      <c r="BF18" s="6"/>
      <c r="BG18" s="6"/>
      <c r="BH18" s="6">
        <v>1</v>
      </c>
      <c r="BI18" s="6">
        <v>1</v>
      </c>
      <c r="BJ18" s="6">
        <v>1</v>
      </c>
      <c r="BK18" s="6"/>
      <c r="BL18" s="6">
        <v>1</v>
      </c>
      <c r="BM18" s="6"/>
      <c r="BN18" s="6"/>
      <c r="BO18" s="6"/>
      <c r="BP18" s="13">
        <v>2</v>
      </c>
      <c r="BQ18" s="6"/>
      <c r="BR18" s="10">
        <v>2</v>
      </c>
      <c r="BS18" s="6"/>
      <c r="BT18" s="6"/>
      <c r="BU18" s="10">
        <v>2</v>
      </c>
      <c r="BV18" s="6"/>
      <c r="BW18" s="6">
        <v>1</v>
      </c>
      <c r="BX18" s="6"/>
      <c r="BY18" s="6">
        <v>1</v>
      </c>
      <c r="BZ18" s="6">
        <v>1</v>
      </c>
      <c r="CA18" s="6">
        <v>1</v>
      </c>
      <c r="CB18" s="6">
        <v>1</v>
      </c>
      <c r="CC18" s="6"/>
      <c r="CD18" s="6"/>
      <c r="CE18" s="6">
        <v>1</v>
      </c>
      <c r="CF18" s="6">
        <v>1</v>
      </c>
      <c r="CG18" s="6"/>
      <c r="CH18" s="6">
        <v>1</v>
      </c>
      <c r="CI18" s="6"/>
      <c r="CJ18" s="6"/>
      <c r="CK18" s="6">
        <v>1</v>
      </c>
      <c r="CL18" s="6">
        <v>1</v>
      </c>
      <c r="CM18" s="6"/>
    </row>
    <row r="19" spans="1:91">
      <c r="A19" s="2" t="s">
        <v>15</v>
      </c>
      <c r="B19" s="11">
        <f>(C19+E19+F19+G19+H19+J19+L19+M19+N19+O19+P19+Q19+R19+S19)/(D19+E19+F19+I19+K19)</f>
        <v>3.625</v>
      </c>
      <c r="C19" s="8">
        <v>2</v>
      </c>
      <c r="D19" s="10">
        <v>2</v>
      </c>
      <c r="E19" s="6">
        <v>1</v>
      </c>
      <c r="F19" s="6">
        <v>1</v>
      </c>
      <c r="G19" s="8">
        <v>2</v>
      </c>
      <c r="H19" s="8">
        <v>2</v>
      </c>
      <c r="I19" s="10">
        <v>2</v>
      </c>
      <c r="J19" s="9">
        <v>5</v>
      </c>
      <c r="K19" s="10">
        <v>2</v>
      </c>
      <c r="L19" s="8">
        <v>2</v>
      </c>
      <c r="M19" s="8">
        <v>2</v>
      </c>
      <c r="N19" s="8">
        <v>2</v>
      </c>
      <c r="O19" s="8">
        <v>2</v>
      </c>
      <c r="P19" s="8">
        <v>2</v>
      </c>
      <c r="Q19" s="8">
        <v>2</v>
      </c>
      <c r="R19" s="8">
        <v>2</v>
      </c>
      <c r="S19" s="8">
        <v>2</v>
      </c>
      <c r="T19" s="6">
        <v>1</v>
      </c>
      <c r="U19" s="8">
        <v>2</v>
      </c>
      <c r="V19" s="8">
        <v>2</v>
      </c>
      <c r="W19" s="10">
        <v>2</v>
      </c>
      <c r="X19" s="10">
        <v>2</v>
      </c>
      <c r="Y19" s="10">
        <v>2</v>
      </c>
      <c r="Z19" s="10">
        <v>2</v>
      </c>
      <c r="AA19" s="10">
        <v>2</v>
      </c>
      <c r="AB19" s="6">
        <v>1</v>
      </c>
      <c r="AC19" s="6">
        <v>1</v>
      </c>
      <c r="AD19" s="6">
        <v>1</v>
      </c>
      <c r="AE19" s="10">
        <v>2</v>
      </c>
      <c r="AF19" s="6">
        <v>1</v>
      </c>
      <c r="AG19" s="10">
        <v>2</v>
      </c>
      <c r="AH19" s="6">
        <v>1</v>
      </c>
      <c r="AI19" s="6">
        <v>1</v>
      </c>
      <c r="AJ19" s="6">
        <v>1</v>
      </c>
      <c r="AK19" s="6">
        <v>1</v>
      </c>
      <c r="AL19" s="6">
        <v>1</v>
      </c>
      <c r="AM19" s="6">
        <v>1</v>
      </c>
      <c r="AN19" s="6">
        <v>1</v>
      </c>
      <c r="AO19" s="6">
        <v>1</v>
      </c>
      <c r="AP19" s="6">
        <v>1</v>
      </c>
      <c r="AQ19" s="10">
        <v>2</v>
      </c>
      <c r="AR19" s="8">
        <v>2</v>
      </c>
      <c r="AS19" s="10">
        <v>2</v>
      </c>
      <c r="AT19" s="8">
        <v>2</v>
      </c>
      <c r="AU19" s="8">
        <v>2</v>
      </c>
      <c r="AV19" s="6"/>
      <c r="AW19" s="8">
        <v>2</v>
      </c>
      <c r="AX19" s="10">
        <v>2</v>
      </c>
      <c r="AY19" s="6"/>
      <c r="AZ19" s="6"/>
      <c r="BA19" s="6"/>
      <c r="BB19" s="6"/>
      <c r="BC19" s="10">
        <v>2</v>
      </c>
      <c r="BD19" s="6"/>
      <c r="BE19" s="6"/>
      <c r="BF19" s="6"/>
      <c r="BG19" s="6"/>
      <c r="BH19" s="8">
        <v>2</v>
      </c>
      <c r="BI19" s="10">
        <v>2</v>
      </c>
      <c r="BJ19" s="10">
        <v>2</v>
      </c>
      <c r="BK19" s="6"/>
      <c r="BL19" s="10">
        <v>2</v>
      </c>
      <c r="BM19" s="6"/>
      <c r="BN19" s="6"/>
      <c r="BO19" s="6"/>
      <c r="BP19" s="10">
        <v>2</v>
      </c>
      <c r="BQ19" s="6"/>
      <c r="BR19" s="8">
        <v>2</v>
      </c>
      <c r="BS19" s="6"/>
      <c r="BT19" s="6"/>
      <c r="BU19" s="8">
        <v>2</v>
      </c>
      <c r="BV19" s="6"/>
      <c r="BW19" s="8">
        <v>2</v>
      </c>
      <c r="BX19" s="6"/>
      <c r="BY19" s="8">
        <v>2</v>
      </c>
      <c r="BZ19" s="8">
        <v>2</v>
      </c>
      <c r="CA19" s="8">
        <v>2</v>
      </c>
      <c r="CB19" s="8">
        <v>2</v>
      </c>
      <c r="CC19" s="6"/>
      <c r="CD19" s="6"/>
      <c r="CE19" s="8">
        <v>2</v>
      </c>
      <c r="CF19" s="8">
        <v>2</v>
      </c>
      <c r="CG19" s="6"/>
      <c r="CH19" s="8">
        <v>2</v>
      </c>
      <c r="CI19" s="6"/>
      <c r="CJ19" s="6"/>
      <c r="CK19" s="8">
        <v>2</v>
      </c>
      <c r="CL19" s="8">
        <v>2</v>
      </c>
      <c r="CM19" s="6"/>
    </row>
    <row r="20" spans="1:91">
      <c r="A20" s="2" t="s">
        <v>17</v>
      </c>
      <c r="B20" s="11">
        <f>(C20+D20+E20+H20+J20+K20+L20+M20+N20+O20+P20+Q20+R20+S20)/(C20+F20+G20+I20+J20+K20+L20+M20+N20+O20+Q20+R20)</f>
        <v>1.4666666666666666</v>
      </c>
      <c r="C20" s="6">
        <v>1</v>
      </c>
      <c r="D20" s="8">
        <v>2</v>
      </c>
      <c r="E20" s="8">
        <v>2</v>
      </c>
      <c r="F20" s="10">
        <v>2</v>
      </c>
      <c r="G20" s="10">
        <v>2</v>
      </c>
      <c r="H20" s="8">
        <v>2</v>
      </c>
      <c r="I20" s="10">
        <v>2</v>
      </c>
      <c r="J20" s="6">
        <v>1</v>
      </c>
      <c r="K20" s="6">
        <v>1</v>
      </c>
      <c r="L20" s="6">
        <v>1</v>
      </c>
      <c r="M20" s="6">
        <v>1</v>
      </c>
      <c r="N20" s="6">
        <v>1</v>
      </c>
      <c r="O20" s="6">
        <v>1</v>
      </c>
      <c r="P20" s="9">
        <v>5</v>
      </c>
      <c r="Q20" s="6">
        <v>1</v>
      </c>
      <c r="R20" s="6">
        <v>1</v>
      </c>
      <c r="S20" s="8">
        <v>2</v>
      </c>
      <c r="T20" s="6">
        <v>1</v>
      </c>
      <c r="U20" s="6">
        <v>1</v>
      </c>
      <c r="V20" s="6">
        <v>1</v>
      </c>
      <c r="W20" s="10">
        <v>2</v>
      </c>
      <c r="X20" s="6">
        <v>1</v>
      </c>
      <c r="Y20" s="6">
        <v>1</v>
      </c>
      <c r="Z20" s="6">
        <v>1</v>
      </c>
      <c r="AA20" s="8">
        <v>2</v>
      </c>
      <c r="AB20" s="10">
        <v>2</v>
      </c>
      <c r="AC20" s="10">
        <v>2</v>
      </c>
      <c r="AD20" s="8">
        <v>2</v>
      </c>
      <c r="AE20" s="10">
        <v>2</v>
      </c>
      <c r="AF20" s="6">
        <v>1</v>
      </c>
      <c r="AG20" s="6">
        <v>1</v>
      </c>
      <c r="AH20" s="6">
        <v>1</v>
      </c>
      <c r="AI20" s="6">
        <v>1</v>
      </c>
      <c r="AJ20" s="6">
        <v>1</v>
      </c>
      <c r="AK20" s="6">
        <v>1</v>
      </c>
      <c r="AL20" s="8">
        <v>2</v>
      </c>
      <c r="AM20" s="6">
        <v>1</v>
      </c>
      <c r="AN20" s="10">
        <v>2</v>
      </c>
      <c r="AO20" s="10">
        <v>2</v>
      </c>
      <c r="AP20" s="10">
        <v>2</v>
      </c>
      <c r="AQ20" s="10">
        <v>2</v>
      </c>
      <c r="AR20" s="10">
        <v>2</v>
      </c>
      <c r="AS20" s="10">
        <v>2</v>
      </c>
      <c r="AT20" s="10">
        <v>2</v>
      </c>
      <c r="AU20" s="10">
        <v>2</v>
      </c>
      <c r="AV20" s="6"/>
      <c r="AW20" s="10">
        <v>2</v>
      </c>
      <c r="AX20" s="6">
        <v>1</v>
      </c>
      <c r="AY20" s="6"/>
      <c r="AZ20" s="6"/>
      <c r="BA20" s="6"/>
      <c r="BB20" s="6"/>
      <c r="BC20" s="10">
        <v>2</v>
      </c>
      <c r="BD20" s="6"/>
      <c r="BE20" s="6"/>
      <c r="BF20" s="6"/>
      <c r="BG20" s="6"/>
      <c r="BH20" s="6">
        <v>1</v>
      </c>
      <c r="BI20" s="6">
        <v>1</v>
      </c>
      <c r="BJ20" s="6">
        <v>1</v>
      </c>
      <c r="BK20" s="6"/>
      <c r="BL20" s="6">
        <v>1</v>
      </c>
      <c r="BM20" s="6"/>
      <c r="BN20" s="6"/>
      <c r="BO20" s="6"/>
      <c r="BP20" s="10">
        <v>2</v>
      </c>
      <c r="BQ20" s="6"/>
      <c r="BR20" s="6">
        <v>1</v>
      </c>
      <c r="BS20" s="6"/>
      <c r="BT20" s="6"/>
      <c r="BU20" s="6">
        <v>1</v>
      </c>
      <c r="BV20" s="6"/>
      <c r="BW20" s="6">
        <v>1</v>
      </c>
      <c r="BX20" s="6"/>
      <c r="BY20" s="6">
        <v>1</v>
      </c>
      <c r="BZ20" s="6">
        <v>1</v>
      </c>
      <c r="CA20" s="6">
        <v>1</v>
      </c>
      <c r="CB20" s="6">
        <v>1</v>
      </c>
      <c r="CC20" s="6"/>
      <c r="CD20" s="6"/>
      <c r="CE20" s="6">
        <v>1</v>
      </c>
      <c r="CF20" s="6">
        <v>1</v>
      </c>
      <c r="CG20" s="6"/>
      <c r="CH20" s="6">
        <v>1</v>
      </c>
      <c r="CI20" s="6"/>
      <c r="CJ20" s="6"/>
      <c r="CK20" s="6">
        <v>1</v>
      </c>
      <c r="CL20" s="6">
        <v>1</v>
      </c>
      <c r="CM20" s="6"/>
    </row>
    <row r="21" spans="1:91">
      <c r="A21" s="2" t="s">
        <v>18</v>
      </c>
      <c r="B21" s="11">
        <f>(C21+D21+E21+G21+I21+J21+K21+L21+M21+N21+P21+Q21+R21+S21)/(C21+D21+E21+F21+H21+I21+J21+L21+M21+O21+Q21+R21+S21)</f>
        <v>1.5</v>
      </c>
      <c r="C21" s="6">
        <v>1</v>
      </c>
      <c r="D21" s="6">
        <v>1</v>
      </c>
      <c r="E21" s="6">
        <v>1</v>
      </c>
      <c r="F21" s="10">
        <v>2</v>
      </c>
      <c r="G21" s="8">
        <v>2</v>
      </c>
      <c r="H21" s="10">
        <v>2</v>
      </c>
      <c r="I21" s="6">
        <v>1</v>
      </c>
      <c r="J21" s="6">
        <v>1</v>
      </c>
      <c r="K21" s="9">
        <v>5</v>
      </c>
      <c r="L21" s="6">
        <v>1</v>
      </c>
      <c r="M21" s="6">
        <v>1</v>
      </c>
      <c r="N21" s="8">
        <v>2</v>
      </c>
      <c r="O21" s="10">
        <v>2</v>
      </c>
      <c r="P21" s="9">
        <v>5</v>
      </c>
      <c r="Q21" s="6">
        <v>1</v>
      </c>
      <c r="R21" s="6">
        <v>1</v>
      </c>
      <c r="S21" s="6">
        <v>1</v>
      </c>
      <c r="T21" s="6">
        <v>1</v>
      </c>
      <c r="U21" s="6">
        <v>1</v>
      </c>
      <c r="V21" s="6">
        <v>1</v>
      </c>
      <c r="W21" s="6">
        <v>1</v>
      </c>
      <c r="X21" s="6">
        <v>1</v>
      </c>
      <c r="Y21" s="6">
        <v>1</v>
      </c>
      <c r="Z21" s="10">
        <v>2</v>
      </c>
      <c r="AA21" s="6">
        <v>1</v>
      </c>
      <c r="AB21" s="10">
        <v>2</v>
      </c>
      <c r="AC21" s="6">
        <v>1</v>
      </c>
      <c r="AD21" s="10">
        <v>2</v>
      </c>
      <c r="AE21" s="6">
        <v>1</v>
      </c>
      <c r="AF21" s="6">
        <v>1</v>
      </c>
      <c r="AG21" s="6">
        <v>1</v>
      </c>
      <c r="AH21" s="6">
        <v>1</v>
      </c>
      <c r="AI21" s="6">
        <v>1</v>
      </c>
      <c r="AJ21" s="10">
        <v>2</v>
      </c>
      <c r="AK21" s="6">
        <v>1</v>
      </c>
      <c r="AL21" s="6">
        <v>1</v>
      </c>
      <c r="AM21" s="6">
        <v>1</v>
      </c>
      <c r="AN21" s="10">
        <v>2</v>
      </c>
      <c r="AO21" s="10">
        <v>2</v>
      </c>
      <c r="AP21" s="10">
        <v>2</v>
      </c>
      <c r="AQ21" s="6">
        <v>1</v>
      </c>
      <c r="AR21" s="6">
        <v>1</v>
      </c>
      <c r="AS21" s="8">
        <v>2</v>
      </c>
      <c r="AT21" s="6">
        <v>1</v>
      </c>
      <c r="AU21" s="6">
        <v>1</v>
      </c>
      <c r="AV21" s="6"/>
      <c r="AW21" s="10">
        <v>2</v>
      </c>
      <c r="AX21" s="10">
        <v>2</v>
      </c>
      <c r="AY21" s="6"/>
      <c r="AZ21" s="6"/>
      <c r="BA21" s="6"/>
      <c r="BB21" s="6"/>
      <c r="BC21" s="6">
        <v>1</v>
      </c>
      <c r="BD21" s="6"/>
      <c r="BE21" s="6"/>
      <c r="BF21" s="6"/>
      <c r="BG21" s="6"/>
      <c r="BH21" s="6">
        <v>1</v>
      </c>
      <c r="BI21" s="6">
        <v>1</v>
      </c>
      <c r="BJ21" s="6">
        <v>1</v>
      </c>
      <c r="BK21" s="6"/>
      <c r="BL21" s="6">
        <v>1</v>
      </c>
      <c r="BM21" s="6"/>
      <c r="BN21" s="6"/>
      <c r="BO21" s="6"/>
      <c r="BP21" s="6">
        <v>1</v>
      </c>
      <c r="BQ21" s="6"/>
      <c r="BR21" s="6">
        <v>1</v>
      </c>
      <c r="BS21" s="6"/>
      <c r="BT21" s="6"/>
      <c r="BU21" s="6">
        <v>1</v>
      </c>
      <c r="BV21" s="6"/>
      <c r="BW21" s="10">
        <v>2</v>
      </c>
      <c r="BX21" s="6"/>
      <c r="BY21" s="10">
        <v>2</v>
      </c>
      <c r="BZ21" s="10">
        <v>2</v>
      </c>
      <c r="CA21" s="6">
        <v>1</v>
      </c>
      <c r="CB21" s="6">
        <v>1</v>
      </c>
      <c r="CC21" s="6"/>
      <c r="CD21" s="6"/>
      <c r="CE21" s="6">
        <v>1</v>
      </c>
      <c r="CF21" s="6">
        <v>1</v>
      </c>
      <c r="CG21" s="6"/>
      <c r="CH21" s="10">
        <v>2</v>
      </c>
      <c r="CI21" s="6"/>
      <c r="CJ21" s="6"/>
      <c r="CK21" s="6">
        <v>1</v>
      </c>
      <c r="CL21" s="6">
        <v>1</v>
      </c>
      <c r="CM21" s="6"/>
    </row>
    <row r="22" spans="1:91">
      <c r="A22" s="2" t="s">
        <v>19</v>
      </c>
      <c r="B22" s="11">
        <f>(C22+D22+E22+F22+G22+H22+I22+J22+K22+L22+M22+O22+P22+Q22+S22)/(C22+D22+E22+F22+G22+H22+I22+J22+K22+L22+N22+O22+Q22+R22+S22)</f>
        <v>1.1764705882352942</v>
      </c>
      <c r="C22" s="6">
        <v>1</v>
      </c>
      <c r="D22" s="6">
        <v>1</v>
      </c>
      <c r="E22" s="6">
        <v>1</v>
      </c>
      <c r="F22" s="6">
        <v>1</v>
      </c>
      <c r="G22" s="6">
        <v>1</v>
      </c>
      <c r="H22" s="6">
        <v>1</v>
      </c>
      <c r="I22" s="6">
        <v>1</v>
      </c>
      <c r="J22" s="6">
        <v>1</v>
      </c>
      <c r="K22" s="6">
        <v>1</v>
      </c>
      <c r="L22" s="6">
        <v>1</v>
      </c>
      <c r="M22" s="8">
        <v>2</v>
      </c>
      <c r="N22" s="10">
        <v>2</v>
      </c>
      <c r="O22" s="6">
        <v>1</v>
      </c>
      <c r="P22" s="9">
        <v>5</v>
      </c>
      <c r="Q22" s="6">
        <v>1</v>
      </c>
      <c r="R22" s="10">
        <v>2</v>
      </c>
      <c r="S22" s="6">
        <v>1</v>
      </c>
      <c r="T22" s="6">
        <v>1</v>
      </c>
      <c r="U22" s="6">
        <v>1</v>
      </c>
      <c r="V22" s="6">
        <v>1</v>
      </c>
      <c r="W22" s="6">
        <v>1</v>
      </c>
      <c r="X22" s="6">
        <v>1</v>
      </c>
      <c r="Y22" s="6">
        <v>1</v>
      </c>
      <c r="Z22" s="6">
        <v>1</v>
      </c>
      <c r="AA22" s="6">
        <v>1</v>
      </c>
      <c r="AB22" s="6">
        <v>1</v>
      </c>
      <c r="AC22" s="7">
        <v>1</v>
      </c>
      <c r="AD22" s="6">
        <v>1</v>
      </c>
      <c r="AE22" s="6">
        <v>1</v>
      </c>
      <c r="AF22" s="6">
        <v>1</v>
      </c>
      <c r="AG22" s="6">
        <v>1</v>
      </c>
      <c r="AH22" s="6">
        <v>1</v>
      </c>
      <c r="AI22" s="6">
        <v>1</v>
      </c>
      <c r="AJ22" s="6">
        <v>1</v>
      </c>
      <c r="AK22" s="6">
        <v>1</v>
      </c>
      <c r="AL22" s="6">
        <v>1</v>
      </c>
      <c r="AM22" s="10">
        <v>2</v>
      </c>
      <c r="AN22" s="6">
        <v>1</v>
      </c>
      <c r="AO22" s="6">
        <v>1</v>
      </c>
      <c r="AP22" s="6">
        <v>1</v>
      </c>
      <c r="AQ22" s="6">
        <v>1</v>
      </c>
      <c r="AR22" s="6">
        <v>1</v>
      </c>
      <c r="AS22" s="6">
        <v>1</v>
      </c>
      <c r="AT22" s="6">
        <v>1</v>
      </c>
      <c r="AU22" s="6">
        <v>1</v>
      </c>
      <c r="AV22" s="6"/>
      <c r="AW22" s="6">
        <v>1</v>
      </c>
      <c r="AX22" s="6">
        <v>1</v>
      </c>
      <c r="AY22" s="6"/>
      <c r="AZ22" s="6"/>
      <c r="BA22" s="6"/>
      <c r="BB22" s="6"/>
      <c r="BC22" s="6">
        <v>1</v>
      </c>
      <c r="BD22" s="6"/>
      <c r="BE22" s="6"/>
      <c r="BF22" s="6"/>
      <c r="BG22" s="6"/>
      <c r="BH22" s="10">
        <v>2</v>
      </c>
      <c r="BI22" s="6">
        <v>1</v>
      </c>
      <c r="BJ22" s="6">
        <v>1</v>
      </c>
      <c r="BK22" s="6"/>
      <c r="BL22" s="6">
        <v>1</v>
      </c>
      <c r="BM22" s="6"/>
      <c r="BN22" s="6"/>
      <c r="BO22" s="6"/>
      <c r="BP22" s="10">
        <v>2</v>
      </c>
      <c r="BQ22" s="6"/>
      <c r="BR22" s="10">
        <v>2</v>
      </c>
      <c r="BS22" s="6"/>
      <c r="BT22" s="6"/>
      <c r="BU22" s="13">
        <v>2</v>
      </c>
      <c r="BV22" s="6"/>
      <c r="BW22" s="6">
        <v>1</v>
      </c>
      <c r="BX22" s="6"/>
      <c r="BY22" s="10">
        <v>2</v>
      </c>
      <c r="BZ22" s="6">
        <v>1</v>
      </c>
      <c r="CA22" s="6">
        <v>1</v>
      </c>
      <c r="CB22" s="6">
        <v>1</v>
      </c>
      <c r="CC22" s="6"/>
      <c r="CD22" s="6"/>
      <c r="CE22" s="6">
        <v>1</v>
      </c>
      <c r="CF22" s="6">
        <v>1</v>
      </c>
      <c r="CG22" s="6"/>
      <c r="CH22" s="10">
        <v>2</v>
      </c>
      <c r="CI22" s="6"/>
      <c r="CJ22" s="6"/>
      <c r="CK22" s="6">
        <v>1</v>
      </c>
      <c r="CL22" s="6">
        <v>1</v>
      </c>
      <c r="CM22" s="6"/>
    </row>
    <row r="23" spans="1:91">
      <c r="A23" s="2" t="s">
        <v>21</v>
      </c>
      <c r="B23" s="11">
        <f>(C23+D23+F23+G23+H23+I23+J23+N23+O23+P23+Q23+R23+S23)/(C23+E23+F23+I23+J23+K23+L23+M23+O23+P23+Q23)</f>
        <v>1.4</v>
      </c>
      <c r="C23" s="6">
        <v>1</v>
      </c>
      <c r="D23" s="8">
        <v>2</v>
      </c>
      <c r="E23" s="10">
        <v>2</v>
      </c>
      <c r="F23" s="6">
        <v>1</v>
      </c>
      <c r="G23" s="8">
        <v>2</v>
      </c>
      <c r="H23" s="8">
        <v>2</v>
      </c>
      <c r="I23" s="6">
        <v>1</v>
      </c>
      <c r="J23" s="6">
        <v>1</v>
      </c>
      <c r="K23" s="10">
        <v>2</v>
      </c>
      <c r="L23" s="10">
        <v>2</v>
      </c>
      <c r="M23" s="10">
        <v>2</v>
      </c>
      <c r="N23" s="8">
        <v>4</v>
      </c>
      <c r="O23" s="6">
        <v>1</v>
      </c>
      <c r="P23" s="6">
        <v>1</v>
      </c>
      <c r="Q23" s="6">
        <v>1</v>
      </c>
      <c r="R23" s="8">
        <v>2</v>
      </c>
      <c r="S23" s="8">
        <v>2</v>
      </c>
      <c r="T23" s="10">
        <v>2</v>
      </c>
      <c r="U23" s="10">
        <v>2</v>
      </c>
      <c r="V23" s="10">
        <v>2</v>
      </c>
      <c r="W23" s="6">
        <v>1</v>
      </c>
      <c r="X23" s="10">
        <v>2</v>
      </c>
      <c r="Y23" s="10">
        <v>2</v>
      </c>
      <c r="Z23" s="6">
        <v>1</v>
      </c>
      <c r="AA23" s="8">
        <v>2</v>
      </c>
      <c r="AB23" s="10">
        <v>2</v>
      </c>
      <c r="AC23" s="10">
        <v>2</v>
      </c>
      <c r="AD23" s="10">
        <v>2</v>
      </c>
      <c r="AE23" s="10">
        <v>2</v>
      </c>
      <c r="AF23" s="10">
        <v>2</v>
      </c>
      <c r="AG23" s="10">
        <v>2</v>
      </c>
      <c r="AH23" s="10">
        <v>2</v>
      </c>
      <c r="AI23" s="10">
        <v>2</v>
      </c>
      <c r="AJ23" s="10">
        <v>2</v>
      </c>
      <c r="AK23" s="10">
        <v>2</v>
      </c>
      <c r="AL23" s="10">
        <v>2</v>
      </c>
      <c r="AM23" s="10">
        <v>2</v>
      </c>
      <c r="AN23" s="10">
        <v>2</v>
      </c>
      <c r="AO23" s="6">
        <v>1</v>
      </c>
      <c r="AP23" s="6">
        <v>1</v>
      </c>
      <c r="AQ23" s="6">
        <v>1</v>
      </c>
      <c r="AR23" s="6">
        <v>1</v>
      </c>
      <c r="AS23" s="10">
        <v>2</v>
      </c>
      <c r="AT23" s="10">
        <v>2</v>
      </c>
      <c r="AU23" s="10">
        <v>2</v>
      </c>
      <c r="AV23" s="6"/>
      <c r="AW23" s="8">
        <v>2</v>
      </c>
      <c r="AX23" s="10">
        <v>2</v>
      </c>
      <c r="AY23" s="6"/>
      <c r="AZ23" s="6"/>
      <c r="BA23" s="6"/>
      <c r="BB23" s="6"/>
      <c r="BC23" s="6">
        <v>1</v>
      </c>
      <c r="BD23" s="6"/>
      <c r="BE23" s="6"/>
      <c r="BF23" s="6"/>
      <c r="BG23" s="6"/>
      <c r="BH23" s="6">
        <v>1</v>
      </c>
      <c r="BI23" s="10">
        <v>2</v>
      </c>
      <c r="BJ23" s="10">
        <v>2</v>
      </c>
      <c r="BK23" s="6"/>
      <c r="BL23" s="10">
        <v>2</v>
      </c>
      <c r="BM23" s="6"/>
      <c r="BN23" s="6"/>
      <c r="BO23" s="6"/>
      <c r="BP23" s="6">
        <v>1</v>
      </c>
      <c r="BQ23" s="6"/>
      <c r="BR23" s="10">
        <v>2</v>
      </c>
      <c r="BS23" s="6"/>
      <c r="BT23" s="6"/>
      <c r="BU23" s="8">
        <v>2</v>
      </c>
      <c r="BV23" s="6"/>
      <c r="BW23" s="10">
        <v>2</v>
      </c>
      <c r="BX23" s="6"/>
      <c r="BY23" s="6">
        <v>1</v>
      </c>
      <c r="BZ23" s="6">
        <v>1</v>
      </c>
      <c r="CA23" s="6">
        <v>1</v>
      </c>
      <c r="CB23" s="10">
        <v>2</v>
      </c>
      <c r="CC23" s="6"/>
      <c r="CD23" s="6"/>
      <c r="CE23" s="10">
        <v>2</v>
      </c>
      <c r="CF23" s="10">
        <v>2</v>
      </c>
      <c r="CG23" s="6"/>
      <c r="CH23" s="8">
        <v>2</v>
      </c>
      <c r="CI23" s="6"/>
      <c r="CJ23" s="6"/>
      <c r="CK23" s="10">
        <v>2</v>
      </c>
      <c r="CL23" s="10">
        <v>2</v>
      </c>
      <c r="CM23" s="6"/>
    </row>
    <row r="24" spans="1:91">
      <c r="A24" s="2" t="s">
        <v>20</v>
      </c>
      <c r="B24" s="11">
        <f>(C24+D24+F24+G24+H24+I24+J24+L24+M24+N24+O24+P24+Q24+R24+S24)/(C24+E24+G24+H24+I24+K24+L24+M24+O24+P24+Q24+R24)</f>
        <v>1.4375</v>
      </c>
      <c r="C24" s="6">
        <v>1</v>
      </c>
      <c r="D24" s="8">
        <v>2</v>
      </c>
      <c r="E24" s="10">
        <v>4</v>
      </c>
      <c r="F24" s="9">
        <v>5</v>
      </c>
      <c r="G24" s="6">
        <v>1</v>
      </c>
      <c r="H24" s="6">
        <v>1</v>
      </c>
      <c r="I24" s="6">
        <v>1</v>
      </c>
      <c r="J24" s="8">
        <v>2</v>
      </c>
      <c r="K24" s="10">
        <v>2</v>
      </c>
      <c r="L24" s="6">
        <v>1</v>
      </c>
      <c r="M24" s="6">
        <v>1</v>
      </c>
      <c r="N24" s="8">
        <v>2</v>
      </c>
      <c r="O24" s="6">
        <v>1</v>
      </c>
      <c r="P24" s="6">
        <v>1</v>
      </c>
      <c r="Q24" s="6">
        <v>1</v>
      </c>
      <c r="R24" s="6">
        <v>1</v>
      </c>
      <c r="S24" s="8">
        <v>2</v>
      </c>
      <c r="T24" s="10">
        <v>4</v>
      </c>
      <c r="U24" s="6">
        <v>1</v>
      </c>
      <c r="V24" s="6">
        <v>1</v>
      </c>
      <c r="W24" s="6">
        <v>1</v>
      </c>
      <c r="X24" s="10">
        <v>2</v>
      </c>
      <c r="Y24" s="6">
        <v>1</v>
      </c>
      <c r="Z24" s="6">
        <v>1</v>
      </c>
      <c r="AA24" s="8">
        <v>2</v>
      </c>
      <c r="AB24" s="10">
        <v>4</v>
      </c>
      <c r="AC24" s="10">
        <v>4</v>
      </c>
      <c r="AD24" s="10">
        <v>4</v>
      </c>
      <c r="AE24" s="10">
        <v>4</v>
      </c>
      <c r="AF24" s="10">
        <v>4</v>
      </c>
      <c r="AG24" s="10">
        <v>4</v>
      </c>
      <c r="AH24" s="10">
        <v>4</v>
      </c>
      <c r="AI24" s="10">
        <v>4</v>
      </c>
      <c r="AJ24" s="10">
        <v>4</v>
      </c>
      <c r="AK24" s="10">
        <v>4</v>
      </c>
      <c r="AL24" s="10">
        <v>4</v>
      </c>
      <c r="AM24" s="10">
        <v>4</v>
      </c>
      <c r="AN24" s="6">
        <v>1</v>
      </c>
      <c r="AO24" s="6">
        <v>1</v>
      </c>
      <c r="AP24" s="8">
        <v>2</v>
      </c>
      <c r="AQ24" s="6">
        <v>1</v>
      </c>
      <c r="AR24" s="6">
        <v>1</v>
      </c>
      <c r="AS24" s="10">
        <v>2</v>
      </c>
      <c r="AT24" s="6">
        <v>1</v>
      </c>
      <c r="AU24" s="6">
        <v>1</v>
      </c>
      <c r="AV24" s="6"/>
      <c r="AW24" s="6">
        <v>1</v>
      </c>
      <c r="AX24" s="10">
        <v>2</v>
      </c>
      <c r="AY24" s="6"/>
      <c r="AZ24" s="6"/>
      <c r="BA24" s="6"/>
      <c r="BB24" s="6"/>
      <c r="BC24" s="6">
        <v>1</v>
      </c>
      <c r="BD24" s="6"/>
      <c r="BE24" s="6"/>
      <c r="BF24" s="6"/>
      <c r="BG24" s="6"/>
      <c r="BH24" s="6">
        <v>1</v>
      </c>
      <c r="BI24" s="10">
        <v>2</v>
      </c>
      <c r="BJ24" s="10">
        <v>2</v>
      </c>
      <c r="BK24" s="6"/>
      <c r="BL24" s="10">
        <v>2</v>
      </c>
      <c r="BM24" s="6"/>
      <c r="BN24" s="6"/>
      <c r="BO24" s="6"/>
      <c r="BP24" s="6">
        <v>1</v>
      </c>
      <c r="BQ24" s="6"/>
      <c r="BR24" s="6">
        <v>1</v>
      </c>
      <c r="BS24" s="6"/>
      <c r="BT24" s="6"/>
      <c r="BU24" s="8">
        <v>2</v>
      </c>
      <c r="BV24" s="6"/>
      <c r="BW24" s="6">
        <v>1</v>
      </c>
      <c r="BX24" s="6"/>
      <c r="BY24" s="6">
        <v>1</v>
      </c>
      <c r="BZ24" s="6">
        <v>1</v>
      </c>
      <c r="CA24" s="6">
        <v>1</v>
      </c>
      <c r="CB24" s="6">
        <v>1</v>
      </c>
      <c r="CC24" s="6"/>
      <c r="CD24" s="6"/>
      <c r="CE24" s="6">
        <v>1</v>
      </c>
      <c r="CF24" s="6">
        <v>1</v>
      </c>
      <c r="CG24" s="6"/>
      <c r="CH24" s="6">
        <v>1</v>
      </c>
      <c r="CI24" s="6"/>
      <c r="CJ24" s="6"/>
      <c r="CK24" s="6">
        <v>1</v>
      </c>
      <c r="CL24" s="6">
        <v>1</v>
      </c>
      <c r="CM24" s="6"/>
    </row>
    <row r="25" spans="1:91">
      <c r="A25" s="2" t="s">
        <v>22</v>
      </c>
      <c r="B25" s="11">
        <f>(C25+D25+G25+H25+I25+J25+K25+L25+M25+N25+P25+Q25+R25+S25)/(C25+E25+F25+H25+J25+L25+M25+O25+P25+Q25+R25)</f>
        <v>1.6875</v>
      </c>
      <c r="C25" s="6">
        <v>1</v>
      </c>
      <c r="D25" s="8">
        <v>2</v>
      </c>
      <c r="E25" s="10">
        <v>2</v>
      </c>
      <c r="F25" s="10">
        <v>2</v>
      </c>
      <c r="G25" s="8">
        <v>4</v>
      </c>
      <c r="H25" s="6">
        <v>1</v>
      </c>
      <c r="I25" s="8">
        <v>2</v>
      </c>
      <c r="J25" s="6">
        <v>1</v>
      </c>
      <c r="K25" s="9">
        <v>5</v>
      </c>
      <c r="L25" s="6">
        <v>1</v>
      </c>
      <c r="M25" s="6">
        <v>1</v>
      </c>
      <c r="N25" s="8">
        <v>4</v>
      </c>
      <c r="O25" s="10">
        <v>4</v>
      </c>
      <c r="P25" s="6">
        <v>1</v>
      </c>
      <c r="Q25" s="6">
        <v>1</v>
      </c>
      <c r="R25" s="6">
        <v>1</v>
      </c>
      <c r="S25" s="8">
        <v>2</v>
      </c>
      <c r="T25" s="10">
        <v>2</v>
      </c>
      <c r="U25" s="6">
        <v>1</v>
      </c>
      <c r="V25" s="6">
        <v>1</v>
      </c>
      <c r="W25" s="8">
        <v>2</v>
      </c>
      <c r="X25" s="8">
        <v>2</v>
      </c>
      <c r="Y25" s="6">
        <v>1</v>
      </c>
      <c r="Z25" s="10">
        <v>4</v>
      </c>
      <c r="AA25" s="8">
        <v>2</v>
      </c>
      <c r="AB25" s="10">
        <v>2</v>
      </c>
      <c r="AC25" s="10">
        <v>2</v>
      </c>
      <c r="AD25" s="10">
        <v>2</v>
      </c>
      <c r="AE25" s="10">
        <v>2</v>
      </c>
      <c r="AF25" s="10">
        <v>2</v>
      </c>
      <c r="AG25" s="10">
        <v>2</v>
      </c>
      <c r="AH25" s="10">
        <v>2</v>
      </c>
      <c r="AI25" s="10">
        <v>2</v>
      </c>
      <c r="AJ25" s="10">
        <v>4</v>
      </c>
      <c r="AK25" s="10">
        <v>2</v>
      </c>
      <c r="AL25" s="10">
        <v>2</v>
      </c>
      <c r="AM25" s="10">
        <v>2</v>
      </c>
      <c r="AN25" s="10">
        <v>2</v>
      </c>
      <c r="AO25" s="10">
        <v>2</v>
      </c>
      <c r="AP25" s="10">
        <v>2</v>
      </c>
      <c r="AQ25" s="8">
        <v>2</v>
      </c>
      <c r="AR25" s="6">
        <v>1</v>
      </c>
      <c r="AS25" s="8">
        <v>4</v>
      </c>
      <c r="AT25" s="6">
        <v>1</v>
      </c>
      <c r="AU25" s="6">
        <v>1</v>
      </c>
      <c r="AV25" s="6"/>
      <c r="AW25" s="6">
        <v>1</v>
      </c>
      <c r="AX25" s="6">
        <v>1</v>
      </c>
      <c r="AY25" s="6"/>
      <c r="AZ25" s="6"/>
      <c r="BA25" s="6"/>
      <c r="BB25" s="6"/>
      <c r="BC25" s="8">
        <v>2</v>
      </c>
      <c r="BD25" s="6"/>
      <c r="BE25" s="6"/>
      <c r="BF25" s="6"/>
      <c r="BG25" s="6"/>
      <c r="BH25" s="6">
        <v>1</v>
      </c>
      <c r="BI25" s="6">
        <v>1</v>
      </c>
      <c r="BJ25" s="6">
        <v>1</v>
      </c>
      <c r="BK25" s="6"/>
      <c r="BL25" s="6">
        <v>1</v>
      </c>
      <c r="BM25" s="6"/>
      <c r="BN25" s="6"/>
      <c r="BO25" s="6"/>
      <c r="BP25" s="8">
        <v>2</v>
      </c>
      <c r="BQ25" s="6"/>
      <c r="BR25" s="6">
        <v>1</v>
      </c>
      <c r="BS25" s="6"/>
      <c r="BT25" s="6"/>
      <c r="BU25" s="8">
        <v>2</v>
      </c>
      <c r="BV25" s="6"/>
      <c r="BW25" s="10">
        <v>4</v>
      </c>
      <c r="BX25" s="6"/>
      <c r="BY25" s="10">
        <v>4</v>
      </c>
      <c r="BZ25" s="10">
        <v>4</v>
      </c>
      <c r="CA25" s="6">
        <v>1</v>
      </c>
      <c r="CB25" s="6">
        <v>1</v>
      </c>
      <c r="CC25" s="6"/>
      <c r="CD25" s="6"/>
      <c r="CE25" s="6">
        <v>1</v>
      </c>
      <c r="CF25" s="6">
        <v>1</v>
      </c>
      <c r="CG25" s="6"/>
      <c r="CH25" s="6">
        <v>1</v>
      </c>
      <c r="CI25" s="6"/>
      <c r="CJ25" s="6"/>
      <c r="CK25" s="6">
        <v>1</v>
      </c>
      <c r="CL25" s="6">
        <v>1</v>
      </c>
      <c r="CM25" s="6"/>
    </row>
    <row r="26" spans="1:91">
      <c r="A26" s="2" t="s">
        <v>23</v>
      </c>
      <c r="B26" s="11">
        <f>(C26+D26+F26+G26+H26+J26+L26+M26+N26+P26+Q26+R26+S26)/(E26+F26+G26+I26+K26+M26+O26+P26+Q26+R26+S26)</f>
        <v>1.1052631578947369</v>
      </c>
      <c r="C26" s="8">
        <v>2</v>
      </c>
      <c r="D26" s="8">
        <v>4</v>
      </c>
      <c r="E26" s="10">
        <v>4</v>
      </c>
      <c r="F26" s="6">
        <v>1</v>
      </c>
      <c r="G26" s="6">
        <v>1</v>
      </c>
      <c r="H26" s="8">
        <v>2</v>
      </c>
      <c r="I26" s="10">
        <v>2</v>
      </c>
      <c r="J26" s="8">
        <v>2</v>
      </c>
      <c r="K26" s="10">
        <v>4</v>
      </c>
      <c r="L26" s="8">
        <v>2</v>
      </c>
      <c r="M26" s="6">
        <v>1</v>
      </c>
      <c r="N26" s="8">
        <v>2</v>
      </c>
      <c r="O26" s="10">
        <v>2</v>
      </c>
      <c r="P26" s="6">
        <v>1</v>
      </c>
      <c r="Q26" s="6">
        <v>1</v>
      </c>
      <c r="R26" s="6">
        <v>1</v>
      </c>
      <c r="S26" s="6">
        <v>1</v>
      </c>
      <c r="T26" s="10">
        <v>4</v>
      </c>
      <c r="U26" s="8">
        <v>2</v>
      </c>
      <c r="V26" s="6">
        <v>1</v>
      </c>
      <c r="W26" s="10">
        <v>2</v>
      </c>
      <c r="X26" s="10">
        <v>4</v>
      </c>
      <c r="Y26" s="8">
        <v>2</v>
      </c>
      <c r="Z26" s="10">
        <v>2</v>
      </c>
      <c r="AA26" s="6">
        <v>1</v>
      </c>
      <c r="AB26" s="10">
        <v>4</v>
      </c>
      <c r="AC26" s="10">
        <v>4</v>
      </c>
      <c r="AD26" s="10">
        <v>4</v>
      </c>
      <c r="AE26" s="10">
        <v>4</v>
      </c>
      <c r="AF26" s="10">
        <v>4</v>
      </c>
      <c r="AG26" s="10">
        <v>4</v>
      </c>
      <c r="AH26" s="10">
        <v>4</v>
      </c>
      <c r="AI26" s="10">
        <v>4</v>
      </c>
      <c r="AJ26" s="10">
        <v>4</v>
      </c>
      <c r="AK26" s="10">
        <v>4</v>
      </c>
      <c r="AL26" s="10">
        <v>4</v>
      </c>
      <c r="AM26" s="10">
        <v>4</v>
      </c>
      <c r="AN26" s="6">
        <v>1</v>
      </c>
      <c r="AO26" s="6">
        <v>1</v>
      </c>
      <c r="AP26" s="6">
        <v>1</v>
      </c>
      <c r="AQ26" s="10">
        <v>2</v>
      </c>
      <c r="AR26" s="6">
        <v>1</v>
      </c>
      <c r="AS26" s="10">
        <v>4</v>
      </c>
      <c r="AT26" s="6">
        <v>1</v>
      </c>
      <c r="AU26" s="6">
        <v>1</v>
      </c>
      <c r="AV26" s="6"/>
      <c r="AW26" s="6">
        <v>1</v>
      </c>
      <c r="AX26" s="10">
        <v>4</v>
      </c>
      <c r="AY26" s="6"/>
      <c r="AZ26" s="6"/>
      <c r="BA26" s="6"/>
      <c r="BB26" s="6"/>
      <c r="BC26" s="10">
        <v>2</v>
      </c>
      <c r="BD26" s="6"/>
      <c r="BE26" s="6"/>
      <c r="BF26" s="6"/>
      <c r="BG26" s="6"/>
      <c r="BH26" s="6">
        <v>1</v>
      </c>
      <c r="BI26" s="10">
        <v>4</v>
      </c>
      <c r="BJ26" s="10">
        <v>4</v>
      </c>
      <c r="BK26" s="6"/>
      <c r="BL26" s="10">
        <v>4</v>
      </c>
      <c r="BM26" s="6"/>
      <c r="BN26" s="6"/>
      <c r="BO26" s="6"/>
      <c r="BP26" s="10">
        <v>2</v>
      </c>
      <c r="BQ26" s="6"/>
      <c r="BR26" s="8">
        <v>2</v>
      </c>
      <c r="BS26" s="6"/>
      <c r="BT26" s="6"/>
      <c r="BU26" s="6">
        <v>1</v>
      </c>
      <c r="BV26" s="6"/>
      <c r="BW26" s="10">
        <v>2</v>
      </c>
      <c r="BX26" s="6"/>
      <c r="BY26" s="10">
        <v>2</v>
      </c>
      <c r="BZ26" s="10">
        <v>2</v>
      </c>
      <c r="CA26" s="6">
        <v>1</v>
      </c>
      <c r="CB26" s="6">
        <v>1</v>
      </c>
      <c r="CC26" s="6"/>
      <c r="CD26" s="6"/>
      <c r="CE26" s="6">
        <v>1</v>
      </c>
      <c r="CF26" s="6">
        <v>1</v>
      </c>
      <c r="CG26" s="6"/>
      <c r="CH26" s="6">
        <v>1</v>
      </c>
      <c r="CI26" s="6"/>
      <c r="CJ26" s="6"/>
      <c r="CK26" s="6">
        <v>1</v>
      </c>
      <c r="CL26" s="6">
        <v>1</v>
      </c>
      <c r="CM26" s="6"/>
    </row>
    <row r="27" spans="1:91">
      <c r="A27" s="2" t="s">
        <v>24</v>
      </c>
      <c r="B27" s="11">
        <f>(C27+D27+F27+G27+H27+J27+L27+M27+N27+O27+P27+Q27+R27+S27)/(D27+E27+F27+I27+K27+O27)</f>
        <v>3.2727272727272729</v>
      </c>
      <c r="C27" s="8">
        <v>2</v>
      </c>
      <c r="D27" s="6">
        <v>1</v>
      </c>
      <c r="E27" s="10">
        <v>2</v>
      </c>
      <c r="F27" s="6">
        <v>1</v>
      </c>
      <c r="G27" s="8">
        <v>4</v>
      </c>
      <c r="H27" s="8">
        <v>4</v>
      </c>
      <c r="I27" s="10">
        <v>2</v>
      </c>
      <c r="J27" s="9">
        <v>5</v>
      </c>
      <c r="K27" s="10">
        <v>4</v>
      </c>
      <c r="L27" s="8">
        <v>2</v>
      </c>
      <c r="M27" s="8">
        <v>2</v>
      </c>
      <c r="N27" s="8">
        <v>4</v>
      </c>
      <c r="O27" s="6">
        <v>1</v>
      </c>
      <c r="P27" s="8">
        <v>2</v>
      </c>
      <c r="Q27" s="8">
        <v>2</v>
      </c>
      <c r="R27" s="8">
        <v>2</v>
      </c>
      <c r="S27" s="8">
        <v>4</v>
      </c>
      <c r="T27" s="10">
        <v>2</v>
      </c>
      <c r="U27" s="8">
        <v>2</v>
      </c>
      <c r="V27" s="8">
        <v>2</v>
      </c>
      <c r="W27" s="10">
        <v>2</v>
      </c>
      <c r="X27" s="10">
        <v>4</v>
      </c>
      <c r="Y27" s="6">
        <v>1</v>
      </c>
      <c r="Z27" s="6">
        <v>1</v>
      </c>
      <c r="AA27" s="6">
        <v>1</v>
      </c>
      <c r="AB27" s="10">
        <v>2</v>
      </c>
      <c r="AC27" s="10">
        <v>2</v>
      </c>
      <c r="AD27" s="10">
        <v>2</v>
      </c>
      <c r="AE27" s="10">
        <v>2</v>
      </c>
      <c r="AF27" s="10">
        <v>2</v>
      </c>
      <c r="AG27" s="10">
        <v>4</v>
      </c>
      <c r="AH27" s="10">
        <v>2</v>
      </c>
      <c r="AI27" s="10">
        <v>2</v>
      </c>
      <c r="AJ27" s="10">
        <v>2</v>
      </c>
      <c r="AK27" s="10">
        <v>2</v>
      </c>
      <c r="AL27" s="10">
        <v>2</v>
      </c>
      <c r="AM27" s="10">
        <v>2</v>
      </c>
      <c r="AN27" s="6">
        <v>1</v>
      </c>
      <c r="AO27" s="6">
        <v>1</v>
      </c>
      <c r="AP27" s="6">
        <v>1</v>
      </c>
      <c r="AQ27" s="10">
        <v>2</v>
      </c>
      <c r="AR27" s="8">
        <v>4</v>
      </c>
      <c r="AS27" s="10">
        <v>4</v>
      </c>
      <c r="AT27" s="8">
        <v>2</v>
      </c>
      <c r="AU27" s="8">
        <v>2</v>
      </c>
      <c r="AV27" s="6"/>
      <c r="AW27" s="8">
        <v>4</v>
      </c>
      <c r="AX27" s="10">
        <v>4</v>
      </c>
      <c r="AY27" s="6"/>
      <c r="AZ27" s="6"/>
      <c r="BA27" s="6"/>
      <c r="BB27" s="6"/>
      <c r="BC27" s="10">
        <v>2</v>
      </c>
      <c r="BD27" s="6"/>
      <c r="BE27" s="6"/>
      <c r="BF27" s="6"/>
      <c r="BG27" s="6"/>
      <c r="BH27" s="8">
        <v>2</v>
      </c>
      <c r="BI27" s="10">
        <v>4</v>
      </c>
      <c r="BJ27" s="10">
        <v>4</v>
      </c>
      <c r="BK27" s="6"/>
      <c r="BL27" s="10">
        <v>4</v>
      </c>
      <c r="BM27" s="6"/>
      <c r="BN27" s="6"/>
      <c r="BO27" s="6"/>
      <c r="BP27" s="10">
        <v>2</v>
      </c>
      <c r="BQ27" s="6"/>
      <c r="BR27" s="8">
        <v>2</v>
      </c>
      <c r="BS27" s="6"/>
      <c r="BT27" s="6"/>
      <c r="BU27" s="8">
        <v>4</v>
      </c>
      <c r="BV27" s="6"/>
      <c r="BW27" s="6">
        <v>1</v>
      </c>
      <c r="BX27" s="6"/>
      <c r="BY27" s="6">
        <v>1</v>
      </c>
      <c r="BZ27" s="6">
        <v>1</v>
      </c>
      <c r="CA27" s="8">
        <v>2</v>
      </c>
      <c r="CB27" s="8">
        <v>2</v>
      </c>
      <c r="CC27" s="6"/>
      <c r="CD27" s="6"/>
      <c r="CE27" s="8">
        <v>2</v>
      </c>
      <c r="CF27" s="8">
        <v>2</v>
      </c>
      <c r="CG27" s="6"/>
      <c r="CH27" s="8">
        <v>2</v>
      </c>
      <c r="CI27" s="6"/>
      <c r="CJ27" s="6"/>
      <c r="CK27" s="8">
        <v>2</v>
      </c>
      <c r="CL27" s="8">
        <v>2</v>
      </c>
      <c r="CM27" s="6"/>
    </row>
    <row r="28" spans="1:91">
      <c r="A28" s="2" t="s">
        <v>25</v>
      </c>
      <c r="B28" s="11">
        <f>(C28+D28+E28+F28+H28+I28+J28+L28+M28+N28+O28+P28+Q28+R28+S28)/(C28+F28+G28+I28+J28+K28+M28+N28+O28+P28+Q28+R28)</f>
        <v>1.5714285714285714</v>
      </c>
      <c r="C28" s="6">
        <v>1</v>
      </c>
      <c r="D28" s="8">
        <v>2</v>
      </c>
      <c r="E28" s="8">
        <v>2</v>
      </c>
      <c r="F28" s="6">
        <v>1</v>
      </c>
      <c r="G28" s="10">
        <v>2</v>
      </c>
      <c r="H28" s="8">
        <v>2</v>
      </c>
      <c r="I28" s="6">
        <v>1</v>
      </c>
      <c r="J28" s="6">
        <v>1</v>
      </c>
      <c r="K28" s="10">
        <v>2</v>
      </c>
      <c r="L28" s="8">
        <v>2</v>
      </c>
      <c r="M28" s="6">
        <v>1</v>
      </c>
      <c r="N28" s="6">
        <v>1</v>
      </c>
      <c r="O28" s="6">
        <v>1</v>
      </c>
      <c r="P28" s="6">
        <v>1</v>
      </c>
      <c r="Q28" s="6">
        <v>1</v>
      </c>
      <c r="R28" s="6">
        <v>1</v>
      </c>
      <c r="S28" s="8">
        <v>4</v>
      </c>
      <c r="T28" s="6">
        <v>1</v>
      </c>
      <c r="U28" s="6">
        <v>1</v>
      </c>
      <c r="V28" s="6">
        <v>1</v>
      </c>
      <c r="W28" s="6">
        <v>1</v>
      </c>
      <c r="X28" s="10">
        <v>2</v>
      </c>
      <c r="Y28" s="8">
        <v>2</v>
      </c>
      <c r="Z28" s="6">
        <v>1</v>
      </c>
      <c r="AA28" s="8">
        <v>2</v>
      </c>
      <c r="AB28" s="6">
        <v>1</v>
      </c>
      <c r="AC28" s="10">
        <v>2</v>
      </c>
      <c r="AD28" s="8">
        <v>2</v>
      </c>
      <c r="AE28" s="6">
        <v>1</v>
      </c>
      <c r="AF28" s="6">
        <v>1</v>
      </c>
      <c r="AG28" s="10">
        <v>2</v>
      </c>
      <c r="AH28" s="8">
        <v>2</v>
      </c>
      <c r="AI28" s="6">
        <v>1</v>
      </c>
      <c r="AJ28" s="6">
        <v>1</v>
      </c>
      <c r="AK28" s="6">
        <v>1</v>
      </c>
      <c r="AL28" s="8">
        <v>2</v>
      </c>
      <c r="AM28" s="6">
        <v>1</v>
      </c>
      <c r="AN28" s="6">
        <v>1</v>
      </c>
      <c r="AO28" s="6">
        <v>1</v>
      </c>
      <c r="AP28" s="6">
        <v>1</v>
      </c>
      <c r="AQ28" s="10">
        <v>2</v>
      </c>
      <c r="AR28" s="10">
        <v>2</v>
      </c>
      <c r="AS28" s="10">
        <v>2</v>
      </c>
      <c r="AT28" s="10">
        <v>2</v>
      </c>
      <c r="AU28" s="10">
        <v>2</v>
      </c>
      <c r="AV28" s="6"/>
      <c r="AW28" s="10">
        <v>2</v>
      </c>
      <c r="AX28" s="10">
        <v>2</v>
      </c>
      <c r="AY28" s="6"/>
      <c r="AZ28" s="6"/>
      <c r="BA28" s="6"/>
      <c r="BB28" s="6"/>
      <c r="BC28" s="6">
        <v>1</v>
      </c>
      <c r="BD28" s="6"/>
      <c r="BE28" s="6"/>
      <c r="BF28" s="6"/>
      <c r="BG28" s="6"/>
      <c r="BH28" s="6">
        <v>1</v>
      </c>
      <c r="BI28" s="10">
        <v>2</v>
      </c>
      <c r="BJ28" s="10">
        <v>2</v>
      </c>
      <c r="BK28" s="6"/>
      <c r="BL28" s="10">
        <v>2</v>
      </c>
      <c r="BM28" s="6"/>
      <c r="BN28" s="6"/>
      <c r="BO28" s="6"/>
      <c r="BP28" s="6">
        <v>1</v>
      </c>
      <c r="BQ28" s="6"/>
      <c r="BR28" s="6">
        <v>1</v>
      </c>
      <c r="BS28" s="6"/>
      <c r="BT28" s="6"/>
      <c r="BU28" s="6">
        <v>1</v>
      </c>
      <c r="BV28" s="6"/>
      <c r="BW28" s="6">
        <v>1</v>
      </c>
      <c r="BX28" s="6"/>
      <c r="BY28" s="6">
        <v>1</v>
      </c>
      <c r="BZ28" s="6">
        <v>1</v>
      </c>
      <c r="CA28" s="6">
        <v>1</v>
      </c>
      <c r="CB28" s="6">
        <v>1</v>
      </c>
      <c r="CC28" s="6"/>
      <c r="CD28" s="6"/>
      <c r="CE28" s="6">
        <v>1</v>
      </c>
      <c r="CF28" s="6">
        <v>1</v>
      </c>
      <c r="CG28" s="6"/>
      <c r="CH28" s="6">
        <v>1</v>
      </c>
      <c r="CI28" s="6"/>
      <c r="CJ28" s="6"/>
      <c r="CK28" s="8">
        <v>2</v>
      </c>
      <c r="CL28" s="6">
        <v>1</v>
      </c>
      <c r="CM28" s="6"/>
    </row>
    <row r="29" spans="1:91">
      <c r="A29" s="2" t="s">
        <v>26</v>
      </c>
      <c r="B29" s="11">
        <f>(C29+D29+E29+F29+G29+H29+I29+K29+M29+O29+P29+Q29+R29+S29)/(C29+D29+F29+G29+H29+I29+J29+L29+M29+N29+O29+P29+Q29+R29)</f>
        <v>1.1176470588235294</v>
      </c>
      <c r="C29" s="6">
        <v>1</v>
      </c>
      <c r="D29" s="6">
        <v>1</v>
      </c>
      <c r="E29" s="8">
        <v>4</v>
      </c>
      <c r="F29" s="6">
        <v>1</v>
      </c>
      <c r="G29" s="6">
        <v>1</v>
      </c>
      <c r="H29" s="6">
        <v>1</v>
      </c>
      <c r="I29" s="6">
        <v>1</v>
      </c>
      <c r="J29" s="10">
        <v>2</v>
      </c>
      <c r="K29" s="8">
        <v>2</v>
      </c>
      <c r="L29" s="10">
        <v>2</v>
      </c>
      <c r="M29" s="6">
        <v>1</v>
      </c>
      <c r="N29" s="10">
        <v>2</v>
      </c>
      <c r="O29" s="6">
        <v>1</v>
      </c>
      <c r="P29" s="6">
        <v>1</v>
      </c>
      <c r="Q29" s="6">
        <v>1</v>
      </c>
      <c r="R29" s="6">
        <v>1</v>
      </c>
      <c r="S29" s="8">
        <v>2</v>
      </c>
      <c r="T29" s="6">
        <v>1</v>
      </c>
      <c r="U29" s="10">
        <v>2</v>
      </c>
      <c r="V29" s="6">
        <v>1</v>
      </c>
      <c r="W29" s="6">
        <v>1</v>
      </c>
      <c r="X29" s="6">
        <v>1</v>
      </c>
      <c r="Y29" s="10">
        <v>2</v>
      </c>
      <c r="Z29" s="6">
        <v>1</v>
      </c>
      <c r="AA29" s="6">
        <v>1</v>
      </c>
      <c r="AB29" s="6">
        <v>1</v>
      </c>
      <c r="AC29" s="6">
        <v>1</v>
      </c>
      <c r="AD29" s="6">
        <v>1</v>
      </c>
      <c r="AE29" s="6">
        <v>1</v>
      </c>
      <c r="AF29" s="10">
        <v>2</v>
      </c>
      <c r="AG29" s="8">
        <v>2</v>
      </c>
      <c r="AH29" s="10">
        <v>2</v>
      </c>
      <c r="AI29" s="6">
        <v>1</v>
      </c>
      <c r="AJ29" s="6">
        <v>1</v>
      </c>
      <c r="AK29" s="6">
        <v>1</v>
      </c>
      <c r="AL29" s="8">
        <v>2</v>
      </c>
      <c r="AM29" s="6">
        <v>1</v>
      </c>
      <c r="AN29" s="10">
        <v>2</v>
      </c>
      <c r="AO29" s="6">
        <v>1</v>
      </c>
      <c r="AP29" s="6">
        <v>1</v>
      </c>
      <c r="AQ29" s="6">
        <v>1</v>
      </c>
      <c r="AR29" s="10">
        <v>2</v>
      </c>
      <c r="AS29" s="6">
        <v>1</v>
      </c>
      <c r="AT29" s="10">
        <v>2</v>
      </c>
      <c r="AU29" s="6">
        <v>1</v>
      </c>
      <c r="AV29" s="6"/>
      <c r="AW29" s="6">
        <v>1</v>
      </c>
      <c r="AX29" s="6">
        <v>1</v>
      </c>
      <c r="AY29" s="6"/>
      <c r="AZ29" s="6"/>
      <c r="BA29" s="6"/>
      <c r="BB29" s="6"/>
      <c r="BC29" s="6">
        <v>1</v>
      </c>
      <c r="BD29" s="6"/>
      <c r="BE29" s="6"/>
      <c r="BF29" s="6"/>
      <c r="BG29" s="6"/>
      <c r="BH29" s="10">
        <v>2</v>
      </c>
      <c r="BI29" s="10">
        <v>2</v>
      </c>
      <c r="BJ29" s="6">
        <v>1</v>
      </c>
      <c r="BK29" s="6"/>
      <c r="BL29" s="6">
        <v>1</v>
      </c>
      <c r="BM29" s="6"/>
      <c r="BN29" s="6"/>
      <c r="BO29" s="6"/>
      <c r="BP29" s="10">
        <v>2</v>
      </c>
      <c r="BQ29" s="6"/>
      <c r="BR29" s="10">
        <v>2</v>
      </c>
      <c r="BS29" s="6"/>
      <c r="BT29" s="6"/>
      <c r="BU29" s="10">
        <v>2</v>
      </c>
      <c r="BV29" s="6"/>
      <c r="BW29" s="10">
        <v>2</v>
      </c>
      <c r="BX29" s="6"/>
      <c r="BY29" s="6">
        <v>1</v>
      </c>
      <c r="BZ29" s="6">
        <v>1</v>
      </c>
      <c r="CA29" s="10">
        <v>2</v>
      </c>
      <c r="CB29" s="10">
        <v>2</v>
      </c>
      <c r="CC29" s="6"/>
      <c r="CD29" s="6"/>
      <c r="CE29" s="10">
        <v>2</v>
      </c>
      <c r="CF29" s="6">
        <v>1</v>
      </c>
      <c r="CG29" s="6"/>
      <c r="CH29" s="6">
        <v>1</v>
      </c>
      <c r="CI29" s="6"/>
      <c r="CJ29" s="6"/>
      <c r="CK29" s="10">
        <v>2</v>
      </c>
      <c r="CL29" s="6">
        <v>1</v>
      </c>
      <c r="CM29" s="6"/>
    </row>
    <row r="30" spans="1:91">
      <c r="A30" s="2" t="s">
        <v>27</v>
      </c>
      <c r="B30" s="11">
        <f>(C30+D30+E30+H30+J30+K30+L30+M30+N30+P30+Q30+R30+S30)/(C30+D30+F30+G30+I30+J30+K30+L30+M30+N30+O30+P30+Q30+R30+S30)</f>
        <v>0.89473684210526316</v>
      </c>
      <c r="C30" s="6">
        <v>1</v>
      </c>
      <c r="D30" s="6">
        <v>1</v>
      </c>
      <c r="E30" s="8">
        <v>2</v>
      </c>
      <c r="F30" s="10">
        <v>2</v>
      </c>
      <c r="G30" s="10">
        <v>2</v>
      </c>
      <c r="H30" s="8">
        <v>4</v>
      </c>
      <c r="I30" s="10">
        <v>2</v>
      </c>
      <c r="J30" s="6">
        <v>1</v>
      </c>
      <c r="K30" s="6">
        <v>1</v>
      </c>
      <c r="L30" s="6">
        <v>1</v>
      </c>
      <c r="M30" s="6">
        <v>1</v>
      </c>
      <c r="N30" s="6">
        <v>1</v>
      </c>
      <c r="O30" s="10">
        <v>2</v>
      </c>
      <c r="P30" s="6">
        <v>1</v>
      </c>
      <c r="Q30" s="6">
        <v>1</v>
      </c>
      <c r="R30" s="6">
        <v>1</v>
      </c>
      <c r="S30" s="6">
        <v>1</v>
      </c>
      <c r="T30" s="6">
        <v>1</v>
      </c>
      <c r="U30" s="6">
        <v>1</v>
      </c>
      <c r="V30" s="6">
        <v>1</v>
      </c>
      <c r="W30" s="10">
        <v>2</v>
      </c>
      <c r="X30" s="6">
        <v>1</v>
      </c>
      <c r="Y30" s="6">
        <v>1</v>
      </c>
      <c r="Z30" s="10">
        <v>2</v>
      </c>
      <c r="AA30" s="6">
        <v>1</v>
      </c>
      <c r="AB30" s="10">
        <v>2</v>
      </c>
      <c r="AC30" s="10">
        <v>2</v>
      </c>
      <c r="AD30" s="8">
        <v>2</v>
      </c>
      <c r="AE30" s="10">
        <v>2</v>
      </c>
      <c r="AF30" s="6">
        <v>1</v>
      </c>
      <c r="AG30" s="6">
        <v>1</v>
      </c>
      <c r="AH30" s="6">
        <v>1</v>
      </c>
      <c r="AI30" s="6">
        <v>1</v>
      </c>
      <c r="AJ30" s="10">
        <v>2</v>
      </c>
      <c r="AK30" s="6">
        <v>1</v>
      </c>
      <c r="AL30" s="6">
        <v>1</v>
      </c>
      <c r="AM30" s="6">
        <v>1</v>
      </c>
      <c r="AN30" s="10">
        <v>2</v>
      </c>
      <c r="AO30" s="10">
        <v>2</v>
      </c>
      <c r="AP30" s="10">
        <v>2</v>
      </c>
      <c r="AQ30" s="10">
        <v>2</v>
      </c>
      <c r="AR30" s="10">
        <v>2</v>
      </c>
      <c r="AS30" s="10">
        <v>2</v>
      </c>
      <c r="AT30" s="10">
        <v>2</v>
      </c>
      <c r="AU30" s="10">
        <v>2</v>
      </c>
      <c r="AV30" s="6"/>
      <c r="AW30" s="10">
        <v>2</v>
      </c>
      <c r="AX30" s="6">
        <v>1</v>
      </c>
      <c r="AY30" s="6"/>
      <c r="AZ30" s="6"/>
      <c r="BA30" s="6"/>
      <c r="BB30" s="6"/>
      <c r="BC30" s="10">
        <v>2</v>
      </c>
      <c r="BD30" s="6"/>
      <c r="BE30" s="6"/>
      <c r="BF30" s="6"/>
      <c r="BG30" s="6"/>
      <c r="BH30" s="6">
        <v>1</v>
      </c>
      <c r="BI30" s="6">
        <v>1</v>
      </c>
      <c r="BJ30" s="6">
        <v>1</v>
      </c>
      <c r="BK30" s="6"/>
      <c r="BL30" s="6">
        <v>1</v>
      </c>
      <c r="BM30" s="6"/>
      <c r="BN30" s="6"/>
      <c r="BO30" s="6"/>
      <c r="BP30" s="10">
        <v>2</v>
      </c>
      <c r="BQ30" s="6"/>
      <c r="BR30" s="6">
        <v>1</v>
      </c>
      <c r="BS30" s="6"/>
      <c r="BT30" s="6"/>
      <c r="BU30" s="6">
        <v>1</v>
      </c>
      <c r="BV30" s="6"/>
      <c r="BW30" s="10">
        <v>2</v>
      </c>
      <c r="BX30" s="6"/>
      <c r="BY30" s="10">
        <v>2</v>
      </c>
      <c r="BZ30" s="10">
        <v>2</v>
      </c>
      <c r="CA30" s="6">
        <v>1</v>
      </c>
      <c r="CB30" s="6">
        <v>1</v>
      </c>
      <c r="CC30" s="6"/>
      <c r="CD30" s="6"/>
      <c r="CE30" s="6">
        <v>1</v>
      </c>
      <c r="CF30" s="6">
        <v>1</v>
      </c>
      <c r="CG30" s="6"/>
      <c r="CH30" s="6">
        <v>1</v>
      </c>
      <c r="CI30" s="6"/>
      <c r="CJ30" s="6"/>
      <c r="CK30" s="6">
        <v>1</v>
      </c>
      <c r="CL30" s="6">
        <v>1</v>
      </c>
      <c r="CM30" s="6"/>
    </row>
    <row r="31" spans="1:91">
      <c r="A31" s="2" t="s">
        <v>28</v>
      </c>
      <c r="B31" s="11">
        <f>(C31+D31+E31+H31+I31+J31+K31+N31+O31+P31+Q31+R31+S31)/(C31+F31+G31+I31+J31+K31+L31+M31+P31+Q31)</f>
        <v>1.4285714285714286</v>
      </c>
      <c r="C31" s="6">
        <v>1</v>
      </c>
      <c r="D31" s="8">
        <v>2</v>
      </c>
      <c r="E31" s="8">
        <v>2</v>
      </c>
      <c r="F31" s="10">
        <v>2</v>
      </c>
      <c r="G31" s="10">
        <v>2</v>
      </c>
      <c r="H31" s="8">
        <v>2</v>
      </c>
      <c r="I31" s="6">
        <v>1</v>
      </c>
      <c r="J31" s="6">
        <v>1</v>
      </c>
      <c r="K31" s="6">
        <v>1</v>
      </c>
      <c r="L31" s="10">
        <v>2</v>
      </c>
      <c r="M31" s="10">
        <v>2</v>
      </c>
      <c r="N31" s="8">
        <v>2</v>
      </c>
      <c r="O31" s="8">
        <v>2</v>
      </c>
      <c r="P31" s="6">
        <v>1</v>
      </c>
      <c r="Q31" s="6">
        <v>1</v>
      </c>
      <c r="R31" s="8">
        <v>2</v>
      </c>
      <c r="S31" s="8">
        <v>2</v>
      </c>
      <c r="T31" s="6">
        <v>1</v>
      </c>
      <c r="U31" s="10">
        <v>2</v>
      </c>
      <c r="V31" s="10">
        <v>2</v>
      </c>
      <c r="W31" s="6">
        <v>1</v>
      </c>
      <c r="X31" s="6">
        <v>1</v>
      </c>
      <c r="Y31" s="10">
        <v>2</v>
      </c>
      <c r="Z31" s="8">
        <v>2</v>
      </c>
      <c r="AA31" s="8">
        <v>2</v>
      </c>
      <c r="AB31" s="10">
        <v>2</v>
      </c>
      <c r="AC31" s="10">
        <v>2</v>
      </c>
      <c r="AD31" s="8">
        <v>2</v>
      </c>
      <c r="AE31" s="6">
        <v>1</v>
      </c>
      <c r="AF31" s="6">
        <v>1</v>
      </c>
      <c r="AG31" s="6">
        <v>1</v>
      </c>
      <c r="AH31" s="10">
        <v>2</v>
      </c>
      <c r="AI31" s="10">
        <v>2</v>
      </c>
      <c r="AJ31" s="8">
        <v>2</v>
      </c>
      <c r="AK31" s="6">
        <v>1</v>
      </c>
      <c r="AL31" s="8">
        <v>2</v>
      </c>
      <c r="AM31" s="8">
        <v>2</v>
      </c>
      <c r="AN31" s="10">
        <v>2</v>
      </c>
      <c r="AO31" s="10">
        <v>2</v>
      </c>
      <c r="AP31" s="10">
        <v>2</v>
      </c>
      <c r="AQ31" s="10">
        <v>2</v>
      </c>
      <c r="AR31" s="10">
        <v>2</v>
      </c>
      <c r="AS31" s="10">
        <v>2</v>
      </c>
      <c r="AT31" s="10">
        <v>2</v>
      </c>
      <c r="AU31" s="10">
        <v>2</v>
      </c>
      <c r="AV31" s="6"/>
      <c r="AW31" s="10">
        <v>2</v>
      </c>
      <c r="AX31" s="6">
        <v>1</v>
      </c>
      <c r="AY31" s="6"/>
      <c r="AZ31" s="6"/>
      <c r="BA31" s="6"/>
      <c r="BB31" s="6"/>
      <c r="BC31" s="6">
        <v>1</v>
      </c>
      <c r="BD31" s="6"/>
      <c r="BE31" s="6"/>
      <c r="BF31" s="6"/>
      <c r="BG31" s="6"/>
      <c r="BH31" s="6">
        <v>1</v>
      </c>
      <c r="BI31" s="10">
        <v>2</v>
      </c>
      <c r="BJ31" s="10">
        <v>2</v>
      </c>
      <c r="BK31" s="6"/>
      <c r="BL31" s="6">
        <v>1</v>
      </c>
      <c r="BM31" s="6"/>
      <c r="BN31" s="6"/>
      <c r="BO31" s="6"/>
      <c r="BP31" s="6">
        <v>1</v>
      </c>
      <c r="BQ31" s="6"/>
      <c r="BR31" s="10">
        <v>2</v>
      </c>
      <c r="BS31" s="6"/>
      <c r="BT31" s="6"/>
      <c r="BU31" s="8">
        <v>2</v>
      </c>
      <c r="BV31" s="6"/>
      <c r="BW31" s="10">
        <v>2</v>
      </c>
      <c r="BX31" s="6"/>
      <c r="BY31" s="8">
        <v>2</v>
      </c>
      <c r="BZ31" s="8">
        <v>2</v>
      </c>
      <c r="CA31" s="6">
        <v>1</v>
      </c>
      <c r="CB31" s="10">
        <v>2</v>
      </c>
      <c r="CC31" s="6"/>
      <c r="CD31" s="6"/>
      <c r="CE31" s="10">
        <v>2</v>
      </c>
      <c r="CF31" s="10">
        <v>2</v>
      </c>
      <c r="CG31" s="6"/>
      <c r="CH31" s="8">
        <v>2</v>
      </c>
      <c r="CI31" s="6"/>
      <c r="CJ31" s="6"/>
      <c r="CK31" s="10">
        <v>2</v>
      </c>
      <c r="CL31" s="10">
        <v>2</v>
      </c>
      <c r="CM31" s="6"/>
    </row>
    <row r="32" spans="1:91">
      <c r="A32" s="2" t="s">
        <v>29</v>
      </c>
      <c r="B32" s="11">
        <f>(C32+D32+E32+G32+H32+I32+J32+L32+N32+O32+P32+Q32+R32+S32)/(C32+F32+G32+K32+L32+M32+O32+P32+Q32+R32)</f>
        <v>1.6153846153846154</v>
      </c>
      <c r="C32" s="6">
        <v>1</v>
      </c>
      <c r="D32" s="8">
        <v>2</v>
      </c>
      <c r="E32" s="8">
        <v>2</v>
      </c>
      <c r="F32" s="10">
        <v>2</v>
      </c>
      <c r="G32" s="6">
        <v>1</v>
      </c>
      <c r="H32" s="8">
        <v>2</v>
      </c>
      <c r="I32" s="8">
        <v>2</v>
      </c>
      <c r="J32" s="8">
        <v>2</v>
      </c>
      <c r="K32" s="10">
        <v>2</v>
      </c>
      <c r="L32" s="6">
        <v>1</v>
      </c>
      <c r="M32" s="10">
        <v>2</v>
      </c>
      <c r="N32" s="8">
        <v>2</v>
      </c>
      <c r="O32" s="6">
        <v>1</v>
      </c>
      <c r="P32" s="6">
        <v>1</v>
      </c>
      <c r="Q32" s="6">
        <v>1</v>
      </c>
      <c r="R32" s="6">
        <v>1</v>
      </c>
      <c r="S32" s="8">
        <v>2</v>
      </c>
      <c r="T32" s="6">
        <v>1</v>
      </c>
      <c r="U32" s="6">
        <v>1</v>
      </c>
      <c r="V32" s="10">
        <v>2</v>
      </c>
      <c r="W32" s="8">
        <v>2</v>
      </c>
      <c r="X32" s="10">
        <v>2</v>
      </c>
      <c r="Y32" s="6">
        <v>1</v>
      </c>
      <c r="Z32" s="6">
        <v>1</v>
      </c>
      <c r="AA32" s="8">
        <v>2</v>
      </c>
      <c r="AB32" s="10">
        <v>2</v>
      </c>
      <c r="AC32" s="6">
        <v>1</v>
      </c>
      <c r="AD32" s="8">
        <v>2</v>
      </c>
      <c r="AE32" s="8">
        <v>2</v>
      </c>
      <c r="AF32" s="8">
        <v>2</v>
      </c>
      <c r="AG32" s="10">
        <v>2</v>
      </c>
      <c r="AH32" s="6">
        <v>1</v>
      </c>
      <c r="AI32" s="10">
        <v>2</v>
      </c>
      <c r="AJ32" s="6">
        <v>1</v>
      </c>
      <c r="AK32" s="6">
        <v>1</v>
      </c>
      <c r="AL32" s="8">
        <v>2</v>
      </c>
      <c r="AM32" s="6">
        <v>1</v>
      </c>
      <c r="AN32" s="10">
        <v>2</v>
      </c>
      <c r="AO32" s="10">
        <v>2</v>
      </c>
      <c r="AP32" s="10">
        <v>2</v>
      </c>
      <c r="AQ32" s="6">
        <v>1</v>
      </c>
      <c r="AR32" s="6">
        <v>1</v>
      </c>
      <c r="AS32" s="10">
        <v>2</v>
      </c>
      <c r="AT32" s="6">
        <v>1</v>
      </c>
      <c r="AU32" s="10">
        <v>2</v>
      </c>
      <c r="AV32" s="6"/>
      <c r="AW32" s="6">
        <v>1</v>
      </c>
      <c r="AX32" s="10">
        <v>2</v>
      </c>
      <c r="AY32" s="6"/>
      <c r="AZ32" s="6"/>
      <c r="BA32" s="6"/>
      <c r="BB32" s="6"/>
      <c r="BC32" s="8">
        <v>2</v>
      </c>
      <c r="BD32" s="6"/>
      <c r="BE32" s="6"/>
      <c r="BF32" s="6"/>
      <c r="BG32" s="6"/>
      <c r="BH32" s="6">
        <v>1</v>
      </c>
      <c r="BI32" s="10">
        <v>2</v>
      </c>
      <c r="BJ32" s="10">
        <v>2</v>
      </c>
      <c r="BK32" s="6"/>
      <c r="BL32" s="10">
        <v>2</v>
      </c>
      <c r="BM32" s="6"/>
      <c r="BN32" s="6"/>
      <c r="BO32" s="6"/>
      <c r="BP32" s="8">
        <v>2</v>
      </c>
      <c r="BQ32" s="6"/>
      <c r="BR32" s="6">
        <v>1</v>
      </c>
      <c r="BS32" s="6"/>
      <c r="BT32" s="6"/>
      <c r="BU32" s="8">
        <v>2</v>
      </c>
      <c r="BV32" s="6"/>
      <c r="BW32" s="6">
        <v>1</v>
      </c>
      <c r="BX32" s="6"/>
      <c r="BY32" s="6">
        <v>1</v>
      </c>
      <c r="BZ32" s="6">
        <v>1</v>
      </c>
      <c r="CA32" s="6">
        <v>1</v>
      </c>
      <c r="CB32" s="6">
        <v>1</v>
      </c>
      <c r="CC32" s="6"/>
      <c r="CD32" s="6"/>
      <c r="CE32" s="6">
        <v>1</v>
      </c>
      <c r="CF32" s="10">
        <v>2</v>
      </c>
      <c r="CG32" s="6"/>
      <c r="CH32" s="6">
        <v>1</v>
      </c>
      <c r="CI32" s="6"/>
      <c r="CJ32" s="6"/>
      <c r="CK32" s="6">
        <v>1</v>
      </c>
      <c r="CL32" s="10">
        <v>2</v>
      </c>
      <c r="CM32" s="6"/>
    </row>
    <row r="33" spans="1:91">
      <c r="A33" s="2" t="s">
        <v>30</v>
      </c>
      <c r="B33" s="11">
        <f>(C33+D33+E33+F33+H33+I33+J33+K33+L33+M33+N33+O33+P33+Q33+R33+S33)/(C33+E33+G33+H33+I33+K33+L33+M33+N33+P33+Q33+R33)</f>
        <v>1.6</v>
      </c>
      <c r="C33" s="6">
        <v>1</v>
      </c>
      <c r="D33" s="8">
        <v>2</v>
      </c>
      <c r="E33" s="6">
        <v>1</v>
      </c>
      <c r="F33" s="9">
        <v>5</v>
      </c>
      <c r="G33" s="10">
        <v>4</v>
      </c>
      <c r="H33" s="6">
        <v>1</v>
      </c>
      <c r="I33" s="6">
        <v>1</v>
      </c>
      <c r="J33" s="8">
        <v>2</v>
      </c>
      <c r="K33" s="6">
        <v>1</v>
      </c>
      <c r="L33" s="6">
        <v>1</v>
      </c>
      <c r="M33" s="6">
        <v>1</v>
      </c>
      <c r="N33" s="6">
        <v>1</v>
      </c>
      <c r="O33" s="8">
        <v>2</v>
      </c>
      <c r="P33" s="6">
        <v>1</v>
      </c>
      <c r="Q33" s="6">
        <v>1</v>
      </c>
      <c r="R33" s="6">
        <v>1</v>
      </c>
      <c r="S33" s="8">
        <v>2</v>
      </c>
      <c r="T33" s="6">
        <v>1</v>
      </c>
      <c r="U33" s="6">
        <v>1</v>
      </c>
      <c r="V33" s="6">
        <v>1</v>
      </c>
      <c r="W33" s="6">
        <v>1</v>
      </c>
      <c r="X33" s="6">
        <v>1</v>
      </c>
      <c r="Y33" s="6">
        <v>1</v>
      </c>
      <c r="Z33" s="8">
        <v>2</v>
      </c>
      <c r="AA33" s="8">
        <v>2</v>
      </c>
      <c r="AB33" s="6">
        <v>1</v>
      </c>
      <c r="AC33" s="10">
        <v>4</v>
      </c>
      <c r="AD33" s="6">
        <v>1</v>
      </c>
      <c r="AE33" s="6">
        <v>1</v>
      </c>
      <c r="AF33" s="6">
        <v>1</v>
      </c>
      <c r="AG33" s="6">
        <v>1</v>
      </c>
      <c r="AH33" s="6">
        <v>1</v>
      </c>
      <c r="AI33" s="6">
        <v>1</v>
      </c>
      <c r="AJ33" s="6">
        <v>1</v>
      </c>
      <c r="AK33" s="6">
        <v>1</v>
      </c>
      <c r="AL33" s="6">
        <v>1</v>
      </c>
      <c r="AM33" s="6">
        <v>1</v>
      </c>
      <c r="AN33" s="6">
        <v>1</v>
      </c>
      <c r="AO33" s="6">
        <v>1</v>
      </c>
      <c r="AP33" s="8">
        <v>2</v>
      </c>
      <c r="AQ33" s="10">
        <v>4</v>
      </c>
      <c r="AR33" s="10">
        <v>4</v>
      </c>
      <c r="AS33" s="10">
        <v>4</v>
      </c>
      <c r="AT33" s="10">
        <v>4</v>
      </c>
      <c r="AU33" s="10">
        <v>4</v>
      </c>
      <c r="AV33" s="6"/>
      <c r="AW33" s="10">
        <v>4</v>
      </c>
      <c r="AX33" s="6">
        <v>1</v>
      </c>
      <c r="AY33" s="6"/>
      <c r="AZ33" s="6"/>
      <c r="BA33" s="6"/>
      <c r="BB33" s="6"/>
      <c r="BC33" s="6">
        <v>1</v>
      </c>
      <c r="BD33" s="6"/>
      <c r="BE33" s="6"/>
      <c r="BF33" s="6"/>
      <c r="BG33" s="6"/>
      <c r="BH33" s="6">
        <v>1</v>
      </c>
      <c r="BI33" s="6">
        <v>1</v>
      </c>
      <c r="BJ33" s="6">
        <v>1</v>
      </c>
      <c r="BK33" s="6"/>
      <c r="BL33" s="6">
        <v>1</v>
      </c>
      <c r="BM33" s="6"/>
      <c r="BN33" s="6"/>
      <c r="BO33" s="6"/>
      <c r="BP33" s="6">
        <v>1</v>
      </c>
      <c r="BQ33" s="6"/>
      <c r="BR33" s="6">
        <v>1</v>
      </c>
      <c r="BS33" s="6"/>
      <c r="BT33" s="6"/>
      <c r="BU33" s="6">
        <v>1</v>
      </c>
      <c r="BV33" s="6"/>
      <c r="BW33" s="6">
        <v>1</v>
      </c>
      <c r="BX33" s="6"/>
      <c r="BY33" s="6">
        <v>1</v>
      </c>
      <c r="BZ33" s="8">
        <v>2</v>
      </c>
      <c r="CA33" s="6">
        <v>1</v>
      </c>
      <c r="CB33" s="6">
        <v>1</v>
      </c>
      <c r="CC33" s="6"/>
      <c r="CD33" s="6"/>
      <c r="CE33" s="6">
        <v>1</v>
      </c>
      <c r="CF33" s="6">
        <v>1</v>
      </c>
      <c r="CG33" s="6"/>
      <c r="CH33" s="6">
        <v>1</v>
      </c>
      <c r="CI33" s="6"/>
      <c r="CJ33" s="6"/>
      <c r="CK33" s="6">
        <v>1</v>
      </c>
      <c r="CL33" s="6">
        <v>1</v>
      </c>
      <c r="CM33" s="6"/>
    </row>
    <row r="34" spans="1:91">
      <c r="A34" s="2" t="s">
        <v>31</v>
      </c>
      <c r="B34" s="11">
        <f>(C34+D34+E34+G34+H34+I34+J34+K34+L34+M34+N34+P34+Q34+R34+S34)/(C34+F34+G34+H34+J34+L34+M34+O34+P34+Q34+R34)</f>
        <v>1.6</v>
      </c>
      <c r="C34" s="6">
        <v>1</v>
      </c>
      <c r="D34" s="8">
        <v>2</v>
      </c>
      <c r="E34" s="8">
        <v>2</v>
      </c>
      <c r="F34" s="10">
        <v>4</v>
      </c>
      <c r="G34" s="6">
        <v>1</v>
      </c>
      <c r="H34" s="6">
        <v>1</v>
      </c>
      <c r="I34" s="8">
        <v>2</v>
      </c>
      <c r="J34" s="6">
        <v>1</v>
      </c>
      <c r="K34" s="9">
        <v>5</v>
      </c>
      <c r="L34" s="6">
        <v>1</v>
      </c>
      <c r="M34" s="6">
        <v>1</v>
      </c>
      <c r="N34" s="8">
        <v>2</v>
      </c>
      <c r="O34" s="10">
        <v>2</v>
      </c>
      <c r="P34" s="6">
        <v>1</v>
      </c>
      <c r="Q34" s="6">
        <v>1</v>
      </c>
      <c r="R34" s="6">
        <v>1</v>
      </c>
      <c r="S34" s="8">
        <v>2</v>
      </c>
      <c r="T34" s="6">
        <v>1</v>
      </c>
      <c r="U34" s="6">
        <v>1</v>
      </c>
      <c r="V34" s="6">
        <v>1</v>
      </c>
      <c r="W34" s="8">
        <v>2</v>
      </c>
      <c r="X34" s="8">
        <v>2</v>
      </c>
      <c r="Y34" s="6">
        <v>1</v>
      </c>
      <c r="Z34" s="10">
        <v>2</v>
      </c>
      <c r="AA34" s="8">
        <v>2</v>
      </c>
      <c r="AB34" s="10">
        <v>4</v>
      </c>
      <c r="AC34" s="6">
        <v>1</v>
      </c>
      <c r="AD34" s="6">
        <v>1</v>
      </c>
      <c r="AE34" s="8">
        <v>2</v>
      </c>
      <c r="AF34" s="6">
        <v>1</v>
      </c>
      <c r="AG34" s="8">
        <v>2</v>
      </c>
      <c r="AH34" s="6">
        <v>1</v>
      </c>
      <c r="AI34" s="6">
        <v>1</v>
      </c>
      <c r="AJ34" s="10">
        <v>2</v>
      </c>
      <c r="AK34" s="6">
        <v>1</v>
      </c>
      <c r="AL34" s="8">
        <v>2</v>
      </c>
      <c r="AM34" s="6">
        <v>1</v>
      </c>
      <c r="AN34" s="10">
        <v>4</v>
      </c>
      <c r="AO34" s="10">
        <v>4</v>
      </c>
      <c r="AP34" s="10">
        <v>4</v>
      </c>
      <c r="AQ34" s="6">
        <v>1</v>
      </c>
      <c r="AR34" s="6">
        <v>1</v>
      </c>
      <c r="AS34" s="6">
        <v>1</v>
      </c>
      <c r="AT34" s="6">
        <v>1</v>
      </c>
      <c r="AU34" s="6">
        <v>1</v>
      </c>
      <c r="AV34" s="6"/>
      <c r="AW34" s="6">
        <v>1</v>
      </c>
      <c r="AX34" s="6">
        <v>1</v>
      </c>
      <c r="AY34" s="6"/>
      <c r="AZ34" s="6"/>
      <c r="BA34" s="6"/>
      <c r="BB34" s="6"/>
      <c r="BC34" s="8">
        <v>2</v>
      </c>
      <c r="BD34" s="6"/>
      <c r="BE34" s="6"/>
      <c r="BF34" s="6"/>
      <c r="BG34" s="6"/>
      <c r="BH34" s="6">
        <v>1</v>
      </c>
      <c r="BI34" s="6">
        <v>1</v>
      </c>
      <c r="BJ34" s="6">
        <v>1</v>
      </c>
      <c r="BK34" s="6"/>
      <c r="BL34" s="6">
        <v>1</v>
      </c>
      <c r="BM34" s="6"/>
      <c r="BN34" s="6"/>
      <c r="BO34" s="6"/>
      <c r="BP34" s="8">
        <v>2</v>
      </c>
      <c r="BQ34" s="6"/>
      <c r="BR34" s="6">
        <v>1</v>
      </c>
      <c r="BS34" s="6"/>
      <c r="BT34" s="6"/>
      <c r="BU34" s="8">
        <v>2</v>
      </c>
      <c r="BV34" s="6"/>
      <c r="BW34" s="10">
        <v>2</v>
      </c>
      <c r="BX34" s="6"/>
      <c r="BY34" s="10">
        <v>2</v>
      </c>
      <c r="BZ34" s="10">
        <v>2</v>
      </c>
      <c r="CA34" s="6">
        <v>1</v>
      </c>
      <c r="CB34" s="6">
        <v>1</v>
      </c>
      <c r="CC34" s="6"/>
      <c r="CD34" s="6"/>
      <c r="CE34" s="6">
        <v>1</v>
      </c>
      <c r="CF34" s="6">
        <v>1</v>
      </c>
      <c r="CG34" s="6"/>
      <c r="CH34" s="6">
        <v>1</v>
      </c>
      <c r="CI34" s="6"/>
      <c r="CJ34" s="6"/>
      <c r="CK34" s="6">
        <v>1</v>
      </c>
      <c r="CL34" s="6">
        <v>1</v>
      </c>
      <c r="CM34" s="6"/>
    </row>
    <row r="35" spans="1:91">
      <c r="A35" s="2" t="s">
        <v>32</v>
      </c>
      <c r="B35" s="11">
        <f>(C35+D35+E35+H35+I35+J35+K35+L35+M35+O35+Q35+S35)/(C35+F35+G35+J35+K35+L35+N35+O35+P35+Q35+R35)</f>
        <v>1.125</v>
      </c>
      <c r="C35" s="6">
        <v>1</v>
      </c>
      <c r="D35" s="8">
        <v>2</v>
      </c>
      <c r="E35" s="8">
        <v>2</v>
      </c>
      <c r="F35" s="10">
        <v>2</v>
      </c>
      <c r="G35" s="10">
        <v>2</v>
      </c>
      <c r="H35" s="8">
        <v>2</v>
      </c>
      <c r="I35" s="8">
        <v>2</v>
      </c>
      <c r="J35" s="6">
        <v>1</v>
      </c>
      <c r="K35" s="6">
        <v>1</v>
      </c>
      <c r="L35" s="6">
        <v>1</v>
      </c>
      <c r="M35" s="8">
        <v>2</v>
      </c>
      <c r="N35" s="10">
        <v>2</v>
      </c>
      <c r="O35" s="6">
        <v>1</v>
      </c>
      <c r="P35" s="10">
        <v>2</v>
      </c>
      <c r="Q35" s="6">
        <v>1</v>
      </c>
      <c r="R35" s="10">
        <v>2</v>
      </c>
      <c r="S35" s="8">
        <v>2</v>
      </c>
      <c r="T35" s="6">
        <v>1</v>
      </c>
      <c r="U35" s="6">
        <v>1</v>
      </c>
      <c r="V35" s="6">
        <v>1</v>
      </c>
      <c r="W35" s="8">
        <v>2</v>
      </c>
      <c r="X35" s="6">
        <v>1</v>
      </c>
      <c r="Y35" s="6">
        <v>1</v>
      </c>
      <c r="Z35" s="6">
        <v>1</v>
      </c>
      <c r="AA35" s="8">
        <v>2</v>
      </c>
      <c r="AB35" s="10">
        <v>2</v>
      </c>
      <c r="AC35" s="10">
        <v>2</v>
      </c>
      <c r="AD35" s="8">
        <v>2</v>
      </c>
      <c r="AE35" s="8">
        <v>2</v>
      </c>
      <c r="AF35" s="6">
        <v>1</v>
      </c>
      <c r="AG35" s="6">
        <v>1</v>
      </c>
      <c r="AH35" s="6">
        <v>1</v>
      </c>
      <c r="AI35" s="8">
        <v>2</v>
      </c>
      <c r="AJ35" s="6">
        <v>1</v>
      </c>
      <c r="AK35" s="6">
        <v>1</v>
      </c>
      <c r="AL35" s="8">
        <v>2</v>
      </c>
      <c r="AM35" s="10">
        <v>2</v>
      </c>
      <c r="AN35" s="10">
        <v>2</v>
      </c>
      <c r="AO35" s="10">
        <v>2</v>
      </c>
      <c r="AP35" s="10">
        <v>2</v>
      </c>
      <c r="AQ35" s="10">
        <v>2</v>
      </c>
      <c r="AR35" s="10">
        <v>2</v>
      </c>
      <c r="AS35" s="10">
        <v>2</v>
      </c>
      <c r="AT35" s="10">
        <v>2</v>
      </c>
      <c r="AU35" s="10">
        <v>2</v>
      </c>
      <c r="AV35" s="6"/>
      <c r="AW35" s="10">
        <v>2</v>
      </c>
      <c r="AX35" s="6">
        <v>1</v>
      </c>
      <c r="AY35" s="6"/>
      <c r="AZ35" s="6"/>
      <c r="BA35" s="6"/>
      <c r="BB35" s="6"/>
      <c r="BC35" s="8">
        <v>2</v>
      </c>
      <c r="BD35" s="6"/>
      <c r="BE35" s="6"/>
      <c r="BF35" s="6"/>
      <c r="BG35" s="6"/>
      <c r="BH35" s="10">
        <v>2</v>
      </c>
      <c r="BI35" s="6">
        <v>1</v>
      </c>
      <c r="BJ35" s="6">
        <v>1</v>
      </c>
      <c r="BK35" s="6"/>
      <c r="BL35" s="6">
        <v>1</v>
      </c>
      <c r="BM35" s="6"/>
      <c r="BN35" s="6"/>
      <c r="BO35" s="6"/>
      <c r="BP35" s="10">
        <v>2</v>
      </c>
      <c r="BQ35" s="6"/>
      <c r="BR35" s="10">
        <v>2</v>
      </c>
      <c r="BS35" s="6"/>
      <c r="BT35" s="6"/>
      <c r="BU35" s="10">
        <v>2</v>
      </c>
      <c r="BV35" s="6"/>
      <c r="BW35" s="6">
        <v>1</v>
      </c>
      <c r="BX35" s="6"/>
      <c r="BY35" s="10">
        <v>2</v>
      </c>
      <c r="BZ35" s="6">
        <v>1</v>
      </c>
      <c r="CA35" s="10">
        <v>2</v>
      </c>
      <c r="CB35" s="10">
        <v>2</v>
      </c>
      <c r="CC35" s="6"/>
      <c r="CD35" s="6"/>
      <c r="CE35" s="6">
        <v>1</v>
      </c>
      <c r="CF35" s="6">
        <v>1</v>
      </c>
      <c r="CG35" s="6"/>
      <c r="CH35" s="10">
        <v>2</v>
      </c>
      <c r="CI35" s="6"/>
      <c r="CJ35" s="6"/>
      <c r="CK35" s="6">
        <v>1</v>
      </c>
      <c r="CL35" s="8">
        <v>2</v>
      </c>
      <c r="CM35" s="6"/>
    </row>
    <row r="36" spans="1:91">
      <c r="A36" s="2" t="s">
        <v>34</v>
      </c>
      <c r="B36" s="11">
        <f>(C36+D36+E36+H36+J36+L36+M36+N36+O36+P36+Q36+R36+S36)/(E36+F36+G36+I36+K36+M36+N36+O36+P36+Q36+R36+S36)</f>
        <v>1.1111111111111112</v>
      </c>
      <c r="C36" s="8">
        <v>2</v>
      </c>
      <c r="D36" s="8">
        <v>4</v>
      </c>
      <c r="E36" s="6">
        <v>1</v>
      </c>
      <c r="F36" s="10">
        <v>2</v>
      </c>
      <c r="G36" s="10">
        <v>4</v>
      </c>
      <c r="H36" s="8">
        <v>2</v>
      </c>
      <c r="I36" s="10">
        <v>2</v>
      </c>
      <c r="J36" s="8">
        <v>2</v>
      </c>
      <c r="K36" s="10">
        <v>2</v>
      </c>
      <c r="L36" s="8">
        <v>2</v>
      </c>
      <c r="M36" s="6">
        <v>1</v>
      </c>
      <c r="N36" s="6">
        <v>1</v>
      </c>
      <c r="O36" s="6">
        <v>1</v>
      </c>
      <c r="P36" s="6">
        <v>1</v>
      </c>
      <c r="Q36" s="6">
        <v>1</v>
      </c>
      <c r="R36" s="6">
        <v>1</v>
      </c>
      <c r="S36" s="6">
        <v>1</v>
      </c>
      <c r="T36" s="6">
        <v>1</v>
      </c>
      <c r="U36" s="8">
        <v>2</v>
      </c>
      <c r="V36" s="6">
        <v>1</v>
      </c>
      <c r="W36" s="10">
        <v>2</v>
      </c>
      <c r="X36" s="10">
        <v>2</v>
      </c>
      <c r="Y36" s="8">
        <v>2</v>
      </c>
      <c r="Z36" s="6">
        <v>1</v>
      </c>
      <c r="AA36" s="6">
        <v>1</v>
      </c>
      <c r="AB36" s="10">
        <v>2</v>
      </c>
      <c r="AC36" s="10">
        <v>4</v>
      </c>
      <c r="AD36" s="6">
        <v>1</v>
      </c>
      <c r="AE36" s="10">
        <v>2</v>
      </c>
      <c r="AF36" s="6">
        <v>1</v>
      </c>
      <c r="AG36" s="10">
        <v>2</v>
      </c>
      <c r="AH36" s="6">
        <v>1</v>
      </c>
      <c r="AI36" s="6">
        <v>1</v>
      </c>
      <c r="AJ36" s="6">
        <v>1</v>
      </c>
      <c r="AK36" s="6">
        <v>1</v>
      </c>
      <c r="AL36" s="6">
        <v>1</v>
      </c>
      <c r="AM36" s="6">
        <v>1</v>
      </c>
      <c r="AN36" s="10">
        <v>2</v>
      </c>
      <c r="AO36" s="10">
        <v>2</v>
      </c>
      <c r="AP36" s="10">
        <v>2</v>
      </c>
      <c r="AQ36" s="10">
        <v>4</v>
      </c>
      <c r="AR36" s="10">
        <v>4</v>
      </c>
      <c r="AS36" s="10">
        <v>4</v>
      </c>
      <c r="AT36" s="10">
        <v>4</v>
      </c>
      <c r="AU36" s="10">
        <v>4</v>
      </c>
      <c r="AV36" s="6"/>
      <c r="AW36" s="10">
        <v>4</v>
      </c>
      <c r="AX36" s="10">
        <v>2</v>
      </c>
      <c r="AY36" s="6"/>
      <c r="AZ36" s="6"/>
      <c r="BA36" s="6"/>
      <c r="BB36" s="6"/>
      <c r="BC36" s="10">
        <v>2</v>
      </c>
      <c r="BD36" s="6"/>
      <c r="BE36" s="6"/>
      <c r="BF36" s="6"/>
      <c r="BG36" s="6"/>
      <c r="BH36" s="6">
        <v>1</v>
      </c>
      <c r="BI36" s="10">
        <v>2</v>
      </c>
      <c r="BJ36" s="10">
        <v>2</v>
      </c>
      <c r="BK36" s="6"/>
      <c r="BL36" s="10">
        <v>2</v>
      </c>
      <c r="BM36" s="6"/>
      <c r="BN36" s="6"/>
      <c r="BO36" s="6"/>
      <c r="BP36" s="10">
        <v>2</v>
      </c>
      <c r="BQ36" s="6"/>
      <c r="BR36" s="6">
        <v>1</v>
      </c>
      <c r="BS36" s="6"/>
      <c r="BT36" s="6"/>
      <c r="BU36" s="6">
        <v>1</v>
      </c>
      <c r="BV36" s="6"/>
      <c r="BW36" s="6">
        <v>1</v>
      </c>
      <c r="BX36" s="6"/>
      <c r="BY36" s="6">
        <v>1</v>
      </c>
      <c r="BZ36" s="6">
        <v>1</v>
      </c>
      <c r="CA36" s="6">
        <v>1</v>
      </c>
      <c r="CB36" s="6">
        <v>1</v>
      </c>
      <c r="CC36" s="6"/>
      <c r="CD36" s="6"/>
      <c r="CE36" s="6">
        <v>1</v>
      </c>
      <c r="CF36" s="6">
        <v>1</v>
      </c>
      <c r="CG36" s="6"/>
      <c r="CH36" s="6">
        <v>1</v>
      </c>
      <c r="CI36" s="6"/>
      <c r="CJ36" s="6"/>
      <c r="CK36" s="6">
        <v>1</v>
      </c>
      <c r="CL36" s="6">
        <v>1</v>
      </c>
      <c r="CM36" s="6"/>
    </row>
    <row r="37" spans="1:91">
      <c r="A37" s="2" t="s">
        <v>35</v>
      </c>
      <c r="B37" s="11">
        <f>(C37+D37+E37+F37+G37+H37+I37+J37+K37+L37+M37+N37+O37+P37+R37+S37)/(C37+F37+G37+H37+I37+J37+K37+L37+M37+N37+O37+P37+Q37+R37)</f>
        <v>1.5333333333333334</v>
      </c>
      <c r="C37" s="6">
        <v>1</v>
      </c>
      <c r="D37" s="8">
        <v>4</v>
      </c>
      <c r="E37" s="8">
        <v>4</v>
      </c>
      <c r="F37" s="6">
        <v>1</v>
      </c>
      <c r="G37" s="6">
        <v>1</v>
      </c>
      <c r="H37" s="6">
        <v>1</v>
      </c>
      <c r="I37" s="6">
        <v>1</v>
      </c>
      <c r="J37" s="6">
        <v>1</v>
      </c>
      <c r="K37" s="6">
        <v>1</v>
      </c>
      <c r="L37" s="6">
        <v>1</v>
      </c>
      <c r="M37" s="6">
        <v>1</v>
      </c>
      <c r="N37" s="6">
        <v>1</v>
      </c>
      <c r="O37" s="6">
        <v>1</v>
      </c>
      <c r="P37" s="6">
        <v>1</v>
      </c>
      <c r="Q37" s="10">
        <v>2</v>
      </c>
      <c r="R37" s="6">
        <v>1</v>
      </c>
      <c r="S37" s="8">
        <v>2</v>
      </c>
      <c r="T37" s="6">
        <v>1</v>
      </c>
      <c r="U37" s="6">
        <v>1</v>
      </c>
      <c r="V37" s="6">
        <v>1</v>
      </c>
      <c r="W37" s="6">
        <v>1</v>
      </c>
      <c r="X37" s="6">
        <v>1</v>
      </c>
      <c r="Y37" s="6">
        <v>1</v>
      </c>
      <c r="Z37" s="6">
        <v>1</v>
      </c>
      <c r="AA37" s="8">
        <v>2</v>
      </c>
      <c r="AB37" s="6">
        <v>1</v>
      </c>
      <c r="AC37" s="6">
        <v>1</v>
      </c>
      <c r="AD37" s="6">
        <v>1</v>
      </c>
      <c r="AE37" s="6">
        <v>1</v>
      </c>
      <c r="AF37" s="6">
        <v>1</v>
      </c>
      <c r="AG37" s="6">
        <v>1</v>
      </c>
      <c r="AH37" s="6">
        <v>1</v>
      </c>
      <c r="AI37" s="6">
        <v>1</v>
      </c>
      <c r="AJ37" s="6">
        <v>1</v>
      </c>
      <c r="AK37" s="10">
        <v>2</v>
      </c>
      <c r="AL37" s="8">
        <v>2</v>
      </c>
      <c r="AM37" s="6">
        <v>1</v>
      </c>
      <c r="AN37" s="6">
        <v>1</v>
      </c>
      <c r="AO37" s="6">
        <v>1</v>
      </c>
      <c r="AP37" s="6">
        <v>1</v>
      </c>
      <c r="AQ37" s="6">
        <v>1</v>
      </c>
      <c r="AR37" s="6">
        <v>1</v>
      </c>
      <c r="AS37" s="6">
        <v>1</v>
      </c>
      <c r="AT37" s="6">
        <v>1</v>
      </c>
      <c r="AU37" s="6">
        <v>1</v>
      </c>
      <c r="AV37" s="6"/>
      <c r="AW37" s="6">
        <v>1</v>
      </c>
      <c r="AX37" s="6">
        <v>1</v>
      </c>
      <c r="AY37" s="6"/>
      <c r="AZ37" s="6"/>
      <c r="BA37" s="6"/>
      <c r="BB37" s="6"/>
      <c r="BC37" s="6">
        <v>1</v>
      </c>
      <c r="BD37" s="6"/>
      <c r="BE37" s="6"/>
      <c r="BF37" s="6"/>
      <c r="BG37" s="6"/>
      <c r="BH37" s="6">
        <v>1</v>
      </c>
      <c r="BI37" s="6">
        <v>1</v>
      </c>
      <c r="BJ37" s="6">
        <v>1</v>
      </c>
      <c r="BK37" s="6"/>
      <c r="BL37" s="10">
        <v>2</v>
      </c>
      <c r="BM37" s="6"/>
      <c r="BN37" s="6"/>
      <c r="BO37" s="6"/>
      <c r="BP37" s="6">
        <v>1</v>
      </c>
      <c r="BQ37" s="6"/>
      <c r="BR37" s="6">
        <v>1</v>
      </c>
      <c r="BS37" s="6"/>
      <c r="BT37" s="6"/>
      <c r="BU37" s="6">
        <v>1</v>
      </c>
      <c r="BV37" s="6"/>
      <c r="BW37" s="6">
        <v>1</v>
      </c>
      <c r="BX37" s="6"/>
      <c r="BY37" s="6">
        <v>1</v>
      </c>
      <c r="BZ37" s="6">
        <v>1</v>
      </c>
      <c r="CA37" s="6">
        <v>1</v>
      </c>
      <c r="CB37" s="6">
        <v>1</v>
      </c>
      <c r="CC37" s="6"/>
      <c r="CD37" s="6"/>
      <c r="CE37" s="10">
        <v>2</v>
      </c>
      <c r="CF37" s="10">
        <v>2</v>
      </c>
      <c r="CG37" s="6"/>
      <c r="CH37" s="6">
        <v>1</v>
      </c>
      <c r="CI37" s="6"/>
      <c r="CJ37" s="6"/>
      <c r="CK37" s="6">
        <v>1</v>
      </c>
      <c r="CL37" s="6">
        <v>1</v>
      </c>
      <c r="CM37" s="6"/>
    </row>
    <row r="38" spans="1:91">
      <c r="A38" s="2" t="s">
        <v>36</v>
      </c>
      <c r="B38" s="11">
        <f>(C38+D38+E38+G38+H38+J38+L38+M38+N38+O38+P38+Q38+R38+S38)/(D38+F38+G38+I38+K38)</f>
        <v>4.125</v>
      </c>
      <c r="C38" s="8">
        <v>2</v>
      </c>
      <c r="D38" s="6">
        <v>1</v>
      </c>
      <c r="E38" s="8">
        <v>2</v>
      </c>
      <c r="F38" s="10">
        <v>2</v>
      </c>
      <c r="G38" s="6">
        <v>1</v>
      </c>
      <c r="H38" s="8">
        <v>4</v>
      </c>
      <c r="I38" s="10">
        <v>2</v>
      </c>
      <c r="J38" s="9">
        <v>5</v>
      </c>
      <c r="K38" s="10">
        <v>2</v>
      </c>
      <c r="L38" s="8">
        <v>2</v>
      </c>
      <c r="M38" s="8">
        <v>2</v>
      </c>
      <c r="N38" s="8">
        <v>2</v>
      </c>
      <c r="O38" s="8">
        <v>2</v>
      </c>
      <c r="P38" s="8">
        <v>2</v>
      </c>
      <c r="Q38" s="8">
        <v>2</v>
      </c>
      <c r="R38" s="8">
        <v>2</v>
      </c>
      <c r="S38" s="8">
        <v>4</v>
      </c>
      <c r="T38" s="8">
        <v>2</v>
      </c>
      <c r="U38" s="8">
        <v>2</v>
      </c>
      <c r="V38" s="8">
        <v>2</v>
      </c>
      <c r="W38" s="10">
        <v>2</v>
      </c>
      <c r="X38" s="10">
        <v>2</v>
      </c>
      <c r="Y38" s="6">
        <v>1</v>
      </c>
      <c r="Z38" s="6">
        <v>1</v>
      </c>
      <c r="AA38" s="6">
        <v>1</v>
      </c>
      <c r="AB38" s="10">
        <v>2</v>
      </c>
      <c r="AC38" s="6">
        <v>1</v>
      </c>
      <c r="AD38" s="8">
        <v>2</v>
      </c>
      <c r="AE38" s="10">
        <v>2</v>
      </c>
      <c r="AF38" s="8">
        <v>2</v>
      </c>
      <c r="AG38" s="10">
        <v>2</v>
      </c>
      <c r="AH38" s="8">
        <v>2</v>
      </c>
      <c r="AI38" s="8">
        <v>2</v>
      </c>
      <c r="AJ38" s="8">
        <v>2</v>
      </c>
      <c r="AK38" s="8">
        <v>2</v>
      </c>
      <c r="AL38" s="8">
        <v>2</v>
      </c>
      <c r="AM38" s="8">
        <v>2</v>
      </c>
      <c r="AN38" s="10">
        <v>2</v>
      </c>
      <c r="AO38" s="10">
        <v>2</v>
      </c>
      <c r="AP38" s="10">
        <v>2</v>
      </c>
      <c r="AQ38" s="10">
        <v>2</v>
      </c>
      <c r="AR38" s="6">
        <v>1</v>
      </c>
      <c r="AS38" s="10">
        <v>2</v>
      </c>
      <c r="AT38" s="6">
        <v>1</v>
      </c>
      <c r="AU38" s="6">
        <v>1</v>
      </c>
      <c r="AV38" s="6"/>
      <c r="AW38" s="6">
        <v>1</v>
      </c>
      <c r="AX38" s="10">
        <v>2</v>
      </c>
      <c r="AY38" s="6"/>
      <c r="AZ38" s="6"/>
      <c r="BA38" s="6"/>
      <c r="BB38" s="6"/>
      <c r="BC38" s="10">
        <v>2</v>
      </c>
      <c r="BD38" s="6"/>
      <c r="BE38" s="6"/>
      <c r="BF38" s="6"/>
      <c r="BG38" s="6"/>
      <c r="BH38" s="8">
        <v>2</v>
      </c>
      <c r="BI38" s="10">
        <v>2</v>
      </c>
      <c r="BJ38" s="10">
        <v>2</v>
      </c>
      <c r="BK38" s="6"/>
      <c r="BL38" s="10">
        <v>2</v>
      </c>
      <c r="BM38" s="6"/>
      <c r="BN38" s="6"/>
      <c r="BO38" s="6"/>
      <c r="BP38" s="10">
        <v>2</v>
      </c>
      <c r="BQ38" s="6"/>
      <c r="BR38" s="8">
        <v>2</v>
      </c>
      <c r="BS38" s="6"/>
      <c r="BT38" s="6"/>
      <c r="BU38" s="8">
        <v>2</v>
      </c>
      <c r="BV38" s="6"/>
      <c r="BW38" s="8">
        <v>2</v>
      </c>
      <c r="BX38" s="6"/>
      <c r="BY38" s="8">
        <v>2</v>
      </c>
      <c r="BZ38" s="8">
        <v>2</v>
      </c>
      <c r="CA38" s="8">
        <v>2</v>
      </c>
      <c r="CB38" s="8">
        <v>2</v>
      </c>
      <c r="CC38" s="6"/>
      <c r="CD38" s="6"/>
      <c r="CE38" s="8">
        <v>2</v>
      </c>
      <c r="CF38" s="8">
        <v>2</v>
      </c>
      <c r="CG38" s="6"/>
      <c r="CH38" s="8">
        <v>2</v>
      </c>
      <c r="CI38" s="6"/>
      <c r="CJ38" s="6"/>
      <c r="CK38" s="8">
        <v>2</v>
      </c>
      <c r="CL38" s="8">
        <v>2</v>
      </c>
      <c r="CM38" s="6"/>
    </row>
    <row r="39" spans="1:91">
      <c r="A39" s="2" t="s">
        <v>37</v>
      </c>
      <c r="B39" s="11">
        <f>(C39+D39+E39+H39+J39+K39+L39+M39+O39+P39+Q39+R39+S39)/(C39+F39+G39+I39+J39+K39+L39+N39+O39+Q39)</f>
        <v>1.6428571428571428</v>
      </c>
      <c r="C39" s="6">
        <v>1</v>
      </c>
      <c r="D39" s="8">
        <v>2</v>
      </c>
      <c r="E39" s="8">
        <v>2</v>
      </c>
      <c r="F39" s="10">
        <v>2</v>
      </c>
      <c r="G39" s="10">
        <v>2</v>
      </c>
      <c r="H39" s="8">
        <v>2</v>
      </c>
      <c r="I39" s="10">
        <v>2</v>
      </c>
      <c r="J39" s="6">
        <v>1</v>
      </c>
      <c r="K39" s="6">
        <v>1</v>
      </c>
      <c r="L39" s="6">
        <v>1</v>
      </c>
      <c r="M39" s="9">
        <v>5</v>
      </c>
      <c r="N39" s="10">
        <v>2</v>
      </c>
      <c r="O39" s="6">
        <v>1</v>
      </c>
      <c r="P39" s="8">
        <v>2</v>
      </c>
      <c r="Q39" s="6">
        <v>1</v>
      </c>
      <c r="R39" s="8">
        <v>2</v>
      </c>
      <c r="S39" s="8">
        <v>2</v>
      </c>
      <c r="T39" s="6">
        <v>1</v>
      </c>
      <c r="U39" s="6">
        <v>1</v>
      </c>
      <c r="V39" s="6">
        <v>1</v>
      </c>
      <c r="W39" s="10">
        <v>2</v>
      </c>
      <c r="X39" s="6">
        <v>1</v>
      </c>
      <c r="Y39" s="6">
        <v>1</v>
      </c>
      <c r="Z39" s="6">
        <v>1</v>
      </c>
      <c r="AA39" s="8">
        <v>2</v>
      </c>
      <c r="AB39" s="10">
        <v>2</v>
      </c>
      <c r="AC39" s="10">
        <v>2</v>
      </c>
      <c r="AD39" s="8">
        <v>2</v>
      </c>
      <c r="AE39" s="10">
        <v>2</v>
      </c>
      <c r="AF39" s="6">
        <v>1</v>
      </c>
      <c r="AG39" s="6">
        <v>1</v>
      </c>
      <c r="AH39" s="6">
        <v>1</v>
      </c>
      <c r="AI39" s="8">
        <v>2</v>
      </c>
      <c r="AJ39" s="6">
        <v>1</v>
      </c>
      <c r="AK39" s="6">
        <v>1</v>
      </c>
      <c r="AL39" s="8">
        <v>2</v>
      </c>
      <c r="AM39" s="8">
        <v>2</v>
      </c>
      <c r="AN39" s="10">
        <v>2</v>
      </c>
      <c r="AO39" s="10">
        <v>2</v>
      </c>
      <c r="AP39" s="10">
        <v>2</v>
      </c>
      <c r="AQ39" s="10">
        <v>2</v>
      </c>
      <c r="AR39" s="10">
        <v>2</v>
      </c>
      <c r="AS39" s="10">
        <v>2</v>
      </c>
      <c r="AT39" s="10">
        <v>2</v>
      </c>
      <c r="AU39" s="10">
        <v>2</v>
      </c>
      <c r="AV39" s="6"/>
      <c r="AW39" s="10">
        <v>2</v>
      </c>
      <c r="AX39" s="6">
        <v>1</v>
      </c>
      <c r="AY39" s="6"/>
      <c r="AZ39" s="6"/>
      <c r="BA39" s="6"/>
      <c r="BB39" s="6"/>
      <c r="BC39" s="10">
        <v>2</v>
      </c>
      <c r="BD39" s="6"/>
      <c r="BE39" s="6"/>
      <c r="BF39" s="6"/>
      <c r="BG39" s="6"/>
      <c r="BH39" s="6">
        <v>1</v>
      </c>
      <c r="BI39" s="6">
        <v>1</v>
      </c>
      <c r="BJ39" s="6">
        <v>1</v>
      </c>
      <c r="BK39" s="6"/>
      <c r="BL39" s="6">
        <v>1</v>
      </c>
      <c r="BM39" s="6"/>
      <c r="BN39" s="6"/>
      <c r="BO39" s="6"/>
      <c r="BP39" s="10">
        <v>2</v>
      </c>
      <c r="BQ39" s="6"/>
      <c r="BR39" s="10">
        <v>2</v>
      </c>
      <c r="BS39" s="6"/>
      <c r="BT39" s="6"/>
      <c r="BU39" s="10">
        <v>2</v>
      </c>
      <c r="BV39" s="6"/>
      <c r="BW39" s="6">
        <v>1</v>
      </c>
      <c r="BX39" s="6"/>
      <c r="BY39" s="6">
        <v>1</v>
      </c>
      <c r="BZ39" s="6">
        <v>1</v>
      </c>
      <c r="CA39" s="6">
        <v>1</v>
      </c>
      <c r="CB39" s="6">
        <v>1</v>
      </c>
      <c r="CC39" s="6"/>
      <c r="CD39" s="6"/>
      <c r="CE39" s="6">
        <v>1</v>
      </c>
      <c r="CF39" s="6">
        <v>1</v>
      </c>
      <c r="CG39" s="6"/>
      <c r="CH39" s="8">
        <v>2</v>
      </c>
      <c r="CI39" s="6"/>
      <c r="CJ39" s="6"/>
      <c r="CK39" s="6">
        <v>1</v>
      </c>
      <c r="CL39" s="8">
        <v>2</v>
      </c>
      <c r="CM39" s="6"/>
    </row>
    <row r="40" spans="1:91">
      <c r="A40" s="2" t="s">
        <v>38</v>
      </c>
      <c r="B40" s="11">
        <f>(C40+D40+E40+F40+G40+I40+J40+K40+L40+M40+N40+P40+Q40+R40+S40)/(C40+D40+E40+F40+H40+J40+M40+O40+P40+Q40+R40)</f>
        <v>1.8461538461538463</v>
      </c>
      <c r="C40" s="6">
        <v>1</v>
      </c>
      <c r="D40" s="6">
        <v>1</v>
      </c>
      <c r="E40" s="6">
        <v>1</v>
      </c>
      <c r="F40" s="6">
        <v>1</v>
      </c>
      <c r="G40" s="8">
        <v>2</v>
      </c>
      <c r="H40" s="10">
        <v>2</v>
      </c>
      <c r="I40" s="8">
        <v>2</v>
      </c>
      <c r="J40" s="6">
        <v>1</v>
      </c>
      <c r="K40" s="9">
        <v>5</v>
      </c>
      <c r="L40" s="8">
        <v>2</v>
      </c>
      <c r="M40" s="6">
        <v>1</v>
      </c>
      <c r="N40" s="8">
        <v>2</v>
      </c>
      <c r="O40" s="10">
        <v>2</v>
      </c>
      <c r="P40" s="6">
        <v>1</v>
      </c>
      <c r="Q40" s="6">
        <v>1</v>
      </c>
      <c r="R40" s="6">
        <v>1</v>
      </c>
      <c r="S40" s="8">
        <v>2</v>
      </c>
      <c r="T40" s="6">
        <v>1</v>
      </c>
      <c r="U40" s="6">
        <v>1</v>
      </c>
      <c r="V40" s="6">
        <v>1</v>
      </c>
      <c r="W40" s="6">
        <v>1</v>
      </c>
      <c r="X40" s="6">
        <v>1</v>
      </c>
      <c r="Y40" s="6">
        <v>1</v>
      </c>
      <c r="Z40" s="10">
        <v>2</v>
      </c>
      <c r="AA40" s="6">
        <v>1</v>
      </c>
      <c r="AB40" s="6">
        <v>1</v>
      </c>
      <c r="AC40" s="6">
        <v>1</v>
      </c>
      <c r="AD40" s="10">
        <v>2</v>
      </c>
      <c r="AE40" s="6">
        <v>1</v>
      </c>
      <c r="AF40" s="6">
        <v>1</v>
      </c>
      <c r="AG40" s="6">
        <v>1</v>
      </c>
      <c r="AH40" s="6">
        <v>1</v>
      </c>
      <c r="AI40" s="6">
        <v>1</v>
      </c>
      <c r="AJ40" s="10">
        <v>2</v>
      </c>
      <c r="AK40" s="6">
        <v>1</v>
      </c>
      <c r="AL40" s="6">
        <v>1</v>
      </c>
      <c r="AM40" s="6">
        <v>1</v>
      </c>
      <c r="AN40" s="6">
        <v>1</v>
      </c>
      <c r="AO40" s="6">
        <v>1</v>
      </c>
      <c r="AP40" s="6">
        <v>1</v>
      </c>
      <c r="AQ40" s="8">
        <v>2</v>
      </c>
      <c r="AR40" s="6">
        <v>1</v>
      </c>
      <c r="AS40" s="8">
        <v>2</v>
      </c>
      <c r="AT40" s="8">
        <v>2</v>
      </c>
      <c r="AU40" s="6">
        <v>1</v>
      </c>
      <c r="AV40" s="6"/>
      <c r="AW40" s="10">
        <v>2</v>
      </c>
      <c r="AX40" s="10">
        <v>2</v>
      </c>
      <c r="AY40" s="6"/>
      <c r="AZ40" s="6"/>
      <c r="BA40" s="6"/>
      <c r="BB40" s="6"/>
      <c r="BC40" s="8">
        <v>2</v>
      </c>
      <c r="BD40" s="6"/>
      <c r="BE40" s="6"/>
      <c r="BF40" s="6"/>
      <c r="BG40" s="6"/>
      <c r="BH40" s="6">
        <v>1</v>
      </c>
      <c r="BI40" s="8">
        <v>2</v>
      </c>
      <c r="BJ40" s="6">
        <v>1</v>
      </c>
      <c r="BK40" s="6"/>
      <c r="BL40" s="6">
        <v>1</v>
      </c>
      <c r="BM40" s="6"/>
      <c r="BN40" s="6"/>
      <c r="BO40" s="6"/>
      <c r="BP40" s="8">
        <v>2</v>
      </c>
      <c r="BQ40" s="6"/>
      <c r="BR40" s="8">
        <v>2</v>
      </c>
      <c r="BS40" s="6"/>
      <c r="BT40" s="6"/>
      <c r="BU40" s="8">
        <v>2</v>
      </c>
      <c r="BV40" s="6"/>
      <c r="BW40" s="10">
        <v>2</v>
      </c>
      <c r="BX40" s="6"/>
      <c r="BY40" s="10">
        <v>2</v>
      </c>
      <c r="BZ40" s="10">
        <v>2</v>
      </c>
      <c r="CA40" s="6">
        <v>1</v>
      </c>
      <c r="CB40" s="6">
        <v>1</v>
      </c>
      <c r="CC40" s="6"/>
      <c r="CD40" s="6"/>
      <c r="CE40" s="6">
        <v>1</v>
      </c>
      <c r="CF40" s="6">
        <v>1</v>
      </c>
      <c r="CG40" s="6"/>
      <c r="CH40" s="10">
        <v>2</v>
      </c>
      <c r="CI40" s="6"/>
      <c r="CJ40" s="6"/>
      <c r="CK40" s="8">
        <v>2</v>
      </c>
      <c r="CL40" s="6">
        <v>1</v>
      </c>
      <c r="CM40" s="6"/>
    </row>
    <row r="41" spans="1:91">
      <c r="A41" s="2" t="s">
        <v>39</v>
      </c>
      <c r="B41" s="11">
        <f>(C41+D41+E41+F41+G41+H41+I41+J41+L41+M41+N41+O41+Q41+S41)/(D41+E41+G41+H41+K41+M41+O41+P41+Q41+R41)</f>
        <v>2.0769230769230771</v>
      </c>
      <c r="C41" s="9">
        <v>5</v>
      </c>
      <c r="D41" s="6">
        <v>1</v>
      </c>
      <c r="E41" s="6">
        <v>1</v>
      </c>
      <c r="F41" s="8">
        <v>2</v>
      </c>
      <c r="G41" s="6">
        <v>1</v>
      </c>
      <c r="H41" s="6">
        <v>1</v>
      </c>
      <c r="I41" s="9">
        <v>5</v>
      </c>
      <c r="J41" s="8">
        <v>2</v>
      </c>
      <c r="K41" s="10">
        <v>2</v>
      </c>
      <c r="L41" s="8">
        <v>2</v>
      </c>
      <c r="M41" s="6">
        <v>1</v>
      </c>
      <c r="N41" s="8">
        <v>2</v>
      </c>
      <c r="O41" s="6">
        <v>1</v>
      </c>
      <c r="P41" s="10">
        <v>2</v>
      </c>
      <c r="Q41" s="6">
        <v>1</v>
      </c>
      <c r="R41" s="10">
        <v>2</v>
      </c>
      <c r="S41" s="8">
        <v>2</v>
      </c>
      <c r="T41" s="6">
        <v>1</v>
      </c>
      <c r="U41" s="8">
        <v>2</v>
      </c>
      <c r="V41" s="6">
        <v>1</v>
      </c>
      <c r="W41" s="6">
        <v>1</v>
      </c>
      <c r="X41" s="10">
        <v>2</v>
      </c>
      <c r="Y41" s="6">
        <v>1</v>
      </c>
      <c r="Z41" s="6">
        <v>1</v>
      </c>
      <c r="AA41" s="6">
        <v>1</v>
      </c>
      <c r="AB41" s="6">
        <v>1</v>
      </c>
      <c r="AC41" s="6">
        <v>1</v>
      </c>
      <c r="AD41" s="6">
        <v>1</v>
      </c>
      <c r="AE41" s="6">
        <v>1</v>
      </c>
      <c r="AF41" s="6">
        <v>1</v>
      </c>
      <c r="AG41" s="10">
        <v>2</v>
      </c>
      <c r="AH41" s="6">
        <v>1</v>
      </c>
      <c r="AI41" s="6">
        <v>1</v>
      </c>
      <c r="AJ41" s="6">
        <v>1</v>
      </c>
      <c r="AK41" s="6">
        <v>1</v>
      </c>
      <c r="AL41" s="6">
        <v>1</v>
      </c>
      <c r="AM41" s="10">
        <v>2</v>
      </c>
      <c r="AN41" s="8">
        <v>2</v>
      </c>
      <c r="AO41" s="10">
        <v>2</v>
      </c>
      <c r="AP41" s="8">
        <v>2</v>
      </c>
      <c r="AQ41" s="6">
        <v>1</v>
      </c>
      <c r="AR41" s="6">
        <v>1</v>
      </c>
      <c r="AS41" s="10">
        <v>2</v>
      </c>
      <c r="AT41" s="6">
        <v>1</v>
      </c>
      <c r="AU41" s="6">
        <v>1</v>
      </c>
      <c r="AV41" s="6"/>
      <c r="AW41" s="6">
        <v>1</v>
      </c>
      <c r="AX41" s="10">
        <v>2</v>
      </c>
      <c r="AY41" s="6"/>
      <c r="AZ41" s="6"/>
      <c r="BA41" s="6"/>
      <c r="BB41" s="6"/>
      <c r="BC41" s="8">
        <v>2</v>
      </c>
      <c r="BD41" s="6"/>
      <c r="BE41" s="6"/>
      <c r="BF41" s="6"/>
      <c r="BG41" s="6"/>
      <c r="BH41" s="10">
        <v>2</v>
      </c>
      <c r="BI41" s="10">
        <v>2</v>
      </c>
      <c r="BJ41" s="10">
        <v>2</v>
      </c>
      <c r="BK41" s="6"/>
      <c r="BL41" s="10">
        <v>2</v>
      </c>
      <c r="BM41" s="6"/>
      <c r="BN41" s="6"/>
      <c r="BO41" s="6"/>
      <c r="BP41" s="8">
        <v>2</v>
      </c>
      <c r="BQ41" s="6"/>
      <c r="BR41" s="8">
        <v>2</v>
      </c>
      <c r="BS41" s="6"/>
      <c r="BT41" s="6"/>
      <c r="BU41" s="8">
        <v>2</v>
      </c>
      <c r="BV41" s="6"/>
      <c r="BW41" s="6">
        <v>1</v>
      </c>
      <c r="BX41" s="6"/>
      <c r="BY41" s="10">
        <v>2</v>
      </c>
      <c r="BZ41" s="6">
        <v>1</v>
      </c>
      <c r="CA41" s="10">
        <v>2</v>
      </c>
      <c r="CB41" s="10">
        <v>2</v>
      </c>
      <c r="CC41" s="6"/>
      <c r="CD41" s="6"/>
      <c r="CE41" s="6">
        <v>1</v>
      </c>
      <c r="CF41" s="6">
        <v>1</v>
      </c>
      <c r="CG41" s="6"/>
      <c r="CH41" s="10">
        <v>2</v>
      </c>
      <c r="CI41" s="6"/>
      <c r="CJ41" s="6"/>
      <c r="CK41" s="8">
        <v>2</v>
      </c>
      <c r="CL41" s="6">
        <v>1</v>
      </c>
      <c r="CM41" s="6"/>
    </row>
    <row r="42" spans="1:91">
      <c r="A42" s="2" t="s">
        <v>40</v>
      </c>
      <c r="B42" s="11">
        <f>(C42+E42+F42+G42+H42+J42+L42+M42+N42+O42+P42+Q42+R42+S42)/(D42+E42+I42+K42)</f>
        <v>3.7777777777777777</v>
      </c>
      <c r="C42" s="8">
        <v>2</v>
      </c>
      <c r="D42" s="10">
        <v>2</v>
      </c>
      <c r="E42" s="6">
        <v>1</v>
      </c>
      <c r="F42" s="8">
        <v>2</v>
      </c>
      <c r="G42" s="8">
        <v>2</v>
      </c>
      <c r="H42" s="8">
        <v>2</v>
      </c>
      <c r="I42" s="10">
        <v>2</v>
      </c>
      <c r="J42" s="9">
        <v>5</v>
      </c>
      <c r="K42" s="10">
        <v>4</v>
      </c>
      <c r="L42" s="8">
        <v>4</v>
      </c>
      <c r="M42" s="8">
        <v>2</v>
      </c>
      <c r="N42" s="8">
        <v>2</v>
      </c>
      <c r="O42" s="8">
        <v>2</v>
      </c>
      <c r="P42" s="8">
        <v>2</v>
      </c>
      <c r="Q42" s="8">
        <v>2</v>
      </c>
      <c r="R42" s="8">
        <v>2</v>
      </c>
      <c r="S42" s="8">
        <v>4</v>
      </c>
      <c r="T42" s="6">
        <v>1</v>
      </c>
      <c r="U42" s="8">
        <v>2</v>
      </c>
      <c r="V42" s="8">
        <v>2</v>
      </c>
      <c r="W42" s="10">
        <v>2</v>
      </c>
      <c r="X42" s="10">
        <v>4</v>
      </c>
      <c r="Y42" s="10">
        <v>2</v>
      </c>
      <c r="Z42" s="10">
        <v>2</v>
      </c>
      <c r="AA42" s="10">
        <v>2</v>
      </c>
      <c r="AB42" s="6">
        <v>1</v>
      </c>
      <c r="AC42" s="6">
        <v>1</v>
      </c>
      <c r="AD42" s="6">
        <v>1</v>
      </c>
      <c r="AE42" s="10">
        <v>2</v>
      </c>
      <c r="AF42" s="6">
        <v>1</v>
      </c>
      <c r="AG42" s="10">
        <v>4</v>
      </c>
      <c r="AH42" s="6">
        <v>1</v>
      </c>
      <c r="AI42" s="6">
        <v>1</v>
      </c>
      <c r="AJ42" s="6">
        <v>1</v>
      </c>
      <c r="AK42" s="6">
        <v>1</v>
      </c>
      <c r="AL42" s="6">
        <v>1</v>
      </c>
      <c r="AM42" s="6">
        <v>1</v>
      </c>
      <c r="AN42" s="8">
        <v>2</v>
      </c>
      <c r="AO42" s="8">
        <v>2</v>
      </c>
      <c r="AP42" s="8">
        <v>2</v>
      </c>
      <c r="AQ42" s="10">
        <v>2</v>
      </c>
      <c r="AR42" s="8">
        <v>2</v>
      </c>
      <c r="AS42" s="10">
        <v>4</v>
      </c>
      <c r="AT42" s="8">
        <v>2</v>
      </c>
      <c r="AU42" s="8">
        <v>2</v>
      </c>
      <c r="AV42" s="6"/>
      <c r="AW42" s="8">
        <v>2</v>
      </c>
      <c r="AX42" s="10">
        <v>4</v>
      </c>
      <c r="AY42" s="6"/>
      <c r="AZ42" s="6"/>
      <c r="BA42" s="6"/>
      <c r="BB42" s="6"/>
      <c r="BC42" s="10">
        <v>2</v>
      </c>
      <c r="BD42" s="6"/>
      <c r="BE42" s="6"/>
      <c r="BF42" s="6"/>
      <c r="BG42" s="6"/>
      <c r="BH42" s="8">
        <v>2</v>
      </c>
      <c r="BI42" s="10">
        <v>4</v>
      </c>
      <c r="BJ42" s="10">
        <v>4</v>
      </c>
      <c r="BK42" s="6"/>
      <c r="BL42" s="10">
        <v>4</v>
      </c>
      <c r="BM42" s="6"/>
      <c r="BN42" s="6"/>
      <c r="BO42" s="6"/>
      <c r="BP42" s="10">
        <v>2</v>
      </c>
      <c r="BQ42" s="6"/>
      <c r="BR42" s="8">
        <v>2</v>
      </c>
      <c r="BS42" s="6"/>
      <c r="BT42" s="6"/>
      <c r="BU42" s="8">
        <v>2</v>
      </c>
      <c r="BV42" s="6"/>
      <c r="BW42" s="8">
        <v>2</v>
      </c>
      <c r="BX42" s="6"/>
      <c r="BY42" s="8">
        <v>2</v>
      </c>
      <c r="BZ42" s="8">
        <v>2</v>
      </c>
      <c r="CA42" s="8">
        <v>2</v>
      </c>
      <c r="CB42" s="8">
        <v>2</v>
      </c>
      <c r="CC42" s="6"/>
      <c r="CD42" s="6"/>
      <c r="CE42" s="8">
        <v>2</v>
      </c>
      <c r="CF42" s="8">
        <v>2</v>
      </c>
      <c r="CG42" s="6"/>
      <c r="CH42" s="8">
        <v>2</v>
      </c>
      <c r="CI42" s="6"/>
      <c r="CJ42" s="6"/>
      <c r="CK42" s="8">
        <v>4</v>
      </c>
      <c r="CL42" s="8">
        <v>2</v>
      </c>
      <c r="CM42" s="6"/>
    </row>
    <row r="43" spans="1:91">
      <c r="A43" s="2" t="s">
        <v>41</v>
      </c>
      <c r="B43" s="11">
        <f>(C43+E43+F43+G43+I43+K43+N43+O43+P43+Q43+R43+S43)/(C43+D43+H43+I43+J43+L43+M43+N43+P43+Q43+S43)</f>
        <v>1</v>
      </c>
      <c r="C43" s="6">
        <v>1</v>
      </c>
      <c r="D43" s="10">
        <v>2</v>
      </c>
      <c r="E43" s="8">
        <v>2</v>
      </c>
      <c r="F43" s="8">
        <v>2</v>
      </c>
      <c r="G43" s="8">
        <v>2</v>
      </c>
      <c r="H43" s="10">
        <v>2</v>
      </c>
      <c r="I43" s="6">
        <v>1</v>
      </c>
      <c r="J43" s="10">
        <v>2</v>
      </c>
      <c r="K43" s="8">
        <v>2</v>
      </c>
      <c r="L43" s="10">
        <v>4</v>
      </c>
      <c r="M43" s="10">
        <v>2</v>
      </c>
      <c r="N43" s="6">
        <v>1</v>
      </c>
      <c r="O43" s="8">
        <v>2</v>
      </c>
      <c r="P43" s="6">
        <v>1</v>
      </c>
      <c r="Q43" s="6">
        <v>1</v>
      </c>
      <c r="R43" s="8">
        <v>2</v>
      </c>
      <c r="S43" s="6">
        <v>1</v>
      </c>
      <c r="T43" s="6">
        <v>1</v>
      </c>
      <c r="U43" s="10">
        <v>4</v>
      </c>
      <c r="V43" s="10">
        <v>2</v>
      </c>
      <c r="W43" s="10">
        <v>2</v>
      </c>
      <c r="X43" s="10">
        <v>2</v>
      </c>
      <c r="Y43" s="10">
        <v>4</v>
      </c>
      <c r="Z43" s="10">
        <v>2</v>
      </c>
      <c r="AA43" s="10">
        <v>2</v>
      </c>
      <c r="AB43" s="8">
        <v>2</v>
      </c>
      <c r="AC43" s="8">
        <v>2</v>
      </c>
      <c r="AD43" s="10">
        <v>2</v>
      </c>
      <c r="AE43" s="6">
        <v>1</v>
      </c>
      <c r="AF43" s="10">
        <v>2</v>
      </c>
      <c r="AG43" s="8">
        <v>2</v>
      </c>
      <c r="AH43" s="10">
        <v>4</v>
      </c>
      <c r="AI43" s="10">
        <v>2</v>
      </c>
      <c r="AJ43" s="8">
        <v>2</v>
      </c>
      <c r="AK43" s="6">
        <v>1</v>
      </c>
      <c r="AL43" s="6">
        <v>1</v>
      </c>
      <c r="AM43" s="8">
        <v>2</v>
      </c>
      <c r="AN43" s="10">
        <v>4</v>
      </c>
      <c r="AO43" s="6">
        <v>1</v>
      </c>
      <c r="AP43" s="6">
        <v>1</v>
      </c>
      <c r="AQ43" s="6">
        <v>1</v>
      </c>
      <c r="AR43" s="10">
        <v>2</v>
      </c>
      <c r="AS43" s="8">
        <v>2</v>
      </c>
      <c r="AT43" s="10">
        <v>4</v>
      </c>
      <c r="AU43" s="10">
        <v>2</v>
      </c>
      <c r="AV43" s="6"/>
      <c r="AW43" s="10">
        <v>2</v>
      </c>
      <c r="AX43" s="10">
        <v>2</v>
      </c>
      <c r="AY43" s="6"/>
      <c r="AZ43" s="6"/>
      <c r="BA43" s="6"/>
      <c r="BB43" s="6"/>
      <c r="BC43" s="6">
        <v>1</v>
      </c>
      <c r="BD43" s="6"/>
      <c r="BE43" s="6"/>
      <c r="BF43" s="6"/>
      <c r="BG43" s="6"/>
      <c r="BH43" s="10">
        <v>2</v>
      </c>
      <c r="BI43" s="10">
        <v>4</v>
      </c>
      <c r="BJ43" s="10">
        <v>2</v>
      </c>
      <c r="BK43" s="6"/>
      <c r="BL43" s="6">
        <v>1</v>
      </c>
      <c r="BM43" s="6"/>
      <c r="BN43" s="6"/>
      <c r="BO43" s="6"/>
      <c r="BP43" s="6">
        <v>1</v>
      </c>
      <c r="BQ43" s="6"/>
      <c r="BR43" s="10">
        <v>4</v>
      </c>
      <c r="BS43" s="6"/>
      <c r="BT43" s="6"/>
      <c r="BU43" s="6">
        <v>1</v>
      </c>
      <c r="BV43" s="6"/>
      <c r="BW43" s="10">
        <v>4</v>
      </c>
      <c r="BX43" s="6"/>
      <c r="BY43" s="8">
        <v>2</v>
      </c>
      <c r="BZ43" s="6">
        <v>1</v>
      </c>
      <c r="CA43" s="10">
        <v>2</v>
      </c>
      <c r="CB43" s="10">
        <v>4</v>
      </c>
      <c r="CC43" s="6"/>
      <c r="CD43" s="6"/>
      <c r="CE43" s="10">
        <v>4</v>
      </c>
      <c r="CF43" s="10">
        <v>2</v>
      </c>
      <c r="CG43" s="6"/>
      <c r="CH43" s="10">
        <v>2</v>
      </c>
      <c r="CI43" s="6"/>
      <c r="CJ43" s="6"/>
      <c r="CK43" s="10">
        <v>4</v>
      </c>
      <c r="CL43" s="10">
        <v>2</v>
      </c>
      <c r="CM43" s="6"/>
    </row>
    <row r="44" spans="1:91">
      <c r="A44" s="2" t="s">
        <v>42</v>
      </c>
      <c r="B44" s="11">
        <f>(C44+E44+F44+G44+I44+J44+K44+N44+O44+P44+Q44+R44+S44)/(C44+D44+H44+J44+K44+L44+M44+N44+O44+P44+Q44+R44+S44)</f>
        <v>1.1176470588235294</v>
      </c>
      <c r="C44" s="6">
        <v>1</v>
      </c>
      <c r="D44" s="10">
        <v>2</v>
      </c>
      <c r="E44" s="8">
        <v>2</v>
      </c>
      <c r="F44" s="8">
        <v>2</v>
      </c>
      <c r="G44" s="8">
        <v>4</v>
      </c>
      <c r="H44" s="10">
        <v>2</v>
      </c>
      <c r="I44" s="8">
        <v>2</v>
      </c>
      <c r="J44" s="6">
        <v>1</v>
      </c>
      <c r="K44" s="6">
        <v>1</v>
      </c>
      <c r="L44" s="10">
        <v>2</v>
      </c>
      <c r="M44" s="10">
        <v>2</v>
      </c>
      <c r="N44" s="6">
        <v>1</v>
      </c>
      <c r="O44" s="6">
        <v>1</v>
      </c>
      <c r="P44" s="6">
        <v>1</v>
      </c>
      <c r="Q44" s="6">
        <v>1</v>
      </c>
      <c r="R44" s="6">
        <v>1</v>
      </c>
      <c r="S44" s="6">
        <v>1</v>
      </c>
      <c r="T44" s="6">
        <v>1</v>
      </c>
      <c r="U44" s="10">
        <v>2</v>
      </c>
      <c r="V44" s="10">
        <v>2</v>
      </c>
      <c r="W44" s="10">
        <v>2</v>
      </c>
      <c r="X44" s="10">
        <v>2</v>
      </c>
      <c r="Y44" s="10">
        <v>2</v>
      </c>
      <c r="Z44" s="10">
        <v>2</v>
      </c>
      <c r="AA44" s="10">
        <v>2</v>
      </c>
      <c r="AB44" s="8">
        <v>2</v>
      </c>
      <c r="AC44" s="8">
        <v>2</v>
      </c>
      <c r="AD44" s="10">
        <v>2</v>
      </c>
      <c r="AE44" s="8">
        <v>2</v>
      </c>
      <c r="AF44" s="6">
        <v>1</v>
      </c>
      <c r="AG44" s="6">
        <v>1</v>
      </c>
      <c r="AH44" s="10">
        <v>2</v>
      </c>
      <c r="AI44" s="10">
        <v>2</v>
      </c>
      <c r="AJ44" s="6">
        <v>1</v>
      </c>
      <c r="AK44" s="6">
        <v>1</v>
      </c>
      <c r="AL44" s="6">
        <v>1</v>
      </c>
      <c r="AM44" s="6">
        <v>1</v>
      </c>
      <c r="AN44" s="10">
        <v>2</v>
      </c>
      <c r="AO44" s="6">
        <v>1</v>
      </c>
      <c r="AP44" s="6">
        <v>1</v>
      </c>
      <c r="AQ44" s="8">
        <v>2</v>
      </c>
      <c r="AR44" s="6">
        <v>1</v>
      </c>
      <c r="AS44" s="6">
        <v>1</v>
      </c>
      <c r="AT44" s="10">
        <v>2</v>
      </c>
      <c r="AU44" s="10">
        <v>2</v>
      </c>
      <c r="AV44" s="6"/>
      <c r="AW44" s="10">
        <v>2</v>
      </c>
      <c r="AX44" s="10">
        <v>2</v>
      </c>
      <c r="AY44" s="6"/>
      <c r="AZ44" s="6"/>
      <c r="BA44" s="6"/>
      <c r="BB44" s="6"/>
      <c r="BC44" s="6">
        <v>1</v>
      </c>
      <c r="BD44" s="6"/>
      <c r="BE44" s="6"/>
      <c r="BF44" s="6"/>
      <c r="BG44" s="6"/>
      <c r="BH44" s="6">
        <v>1</v>
      </c>
      <c r="BI44" s="10">
        <v>2</v>
      </c>
      <c r="BJ44" s="10">
        <v>2</v>
      </c>
      <c r="BK44" s="6"/>
      <c r="BL44" s="6">
        <v>1</v>
      </c>
      <c r="BM44" s="6"/>
      <c r="BN44" s="6"/>
      <c r="BO44" s="6"/>
      <c r="BP44" s="6">
        <v>1</v>
      </c>
      <c r="BQ44" s="6"/>
      <c r="BR44" s="10">
        <v>2</v>
      </c>
      <c r="BS44" s="6"/>
      <c r="BT44" s="6"/>
      <c r="BU44" s="6">
        <v>1</v>
      </c>
      <c r="BV44" s="6"/>
      <c r="BW44" s="10">
        <v>2</v>
      </c>
      <c r="BX44" s="6"/>
      <c r="BY44" s="6">
        <v>1</v>
      </c>
      <c r="BZ44" s="6">
        <v>1</v>
      </c>
      <c r="CA44" s="6">
        <v>1</v>
      </c>
      <c r="CB44" s="10">
        <v>2</v>
      </c>
      <c r="CC44" s="6"/>
      <c r="CD44" s="6"/>
      <c r="CE44" s="10">
        <v>2</v>
      </c>
      <c r="CF44" s="10">
        <v>2</v>
      </c>
      <c r="CG44" s="6"/>
      <c r="CH44" s="10">
        <v>2</v>
      </c>
      <c r="CI44" s="6"/>
      <c r="CJ44" s="6"/>
      <c r="CK44" s="10">
        <v>2</v>
      </c>
      <c r="CL44" s="10">
        <v>2</v>
      </c>
      <c r="CM44" s="6"/>
    </row>
    <row r="45" spans="1:91">
      <c r="A45" s="2" t="s">
        <v>43</v>
      </c>
      <c r="B45" s="11">
        <f>(C45+E45+F45+G45+I45+J45+K45+M45+O45+P45+Q45+R45+S45)/(C45+D45+E45+G45+H45+I45+J45+L45+M45+N45+P45+Q45+R45+S45)</f>
        <v>0.95</v>
      </c>
      <c r="C45" s="6">
        <v>1</v>
      </c>
      <c r="D45" s="10">
        <v>2</v>
      </c>
      <c r="E45" s="6">
        <v>1</v>
      </c>
      <c r="F45" s="9">
        <v>5</v>
      </c>
      <c r="G45" s="6">
        <v>1</v>
      </c>
      <c r="H45" s="10">
        <v>4</v>
      </c>
      <c r="I45" s="6">
        <v>1</v>
      </c>
      <c r="J45" s="6">
        <v>1</v>
      </c>
      <c r="K45" s="8">
        <v>2</v>
      </c>
      <c r="L45" s="10">
        <v>2</v>
      </c>
      <c r="M45" s="6">
        <v>1</v>
      </c>
      <c r="N45" s="10">
        <v>2</v>
      </c>
      <c r="O45" s="8">
        <v>2</v>
      </c>
      <c r="P45" s="6">
        <v>1</v>
      </c>
      <c r="Q45" s="6">
        <v>1</v>
      </c>
      <c r="R45" s="6">
        <v>1</v>
      </c>
      <c r="S45" s="6">
        <v>1</v>
      </c>
      <c r="T45" s="6">
        <v>1</v>
      </c>
      <c r="U45" s="10">
        <v>2</v>
      </c>
      <c r="V45" s="6">
        <v>1</v>
      </c>
      <c r="W45" s="10">
        <v>2</v>
      </c>
      <c r="X45" s="10">
        <v>2</v>
      </c>
      <c r="Y45" s="10">
        <v>2</v>
      </c>
      <c r="Z45" s="10">
        <v>2</v>
      </c>
      <c r="AA45" s="10">
        <v>2</v>
      </c>
      <c r="AB45" s="6">
        <v>1</v>
      </c>
      <c r="AC45" s="6">
        <v>1</v>
      </c>
      <c r="AD45" s="10">
        <v>4</v>
      </c>
      <c r="AE45" s="6">
        <v>1</v>
      </c>
      <c r="AF45" s="6">
        <v>1</v>
      </c>
      <c r="AG45" s="6">
        <v>1</v>
      </c>
      <c r="AH45" s="10">
        <v>2</v>
      </c>
      <c r="AI45" s="6">
        <v>1</v>
      </c>
      <c r="AJ45" s="6">
        <v>1</v>
      </c>
      <c r="AK45" s="6">
        <v>1</v>
      </c>
      <c r="AL45" s="6">
        <v>1</v>
      </c>
      <c r="AM45" s="6">
        <v>1</v>
      </c>
      <c r="AN45" s="10">
        <v>2</v>
      </c>
      <c r="AO45" s="6">
        <v>1</v>
      </c>
      <c r="AP45" s="6">
        <v>1</v>
      </c>
      <c r="AQ45" s="6">
        <v>1</v>
      </c>
      <c r="AR45" s="6">
        <v>1</v>
      </c>
      <c r="AS45" s="6">
        <v>1</v>
      </c>
      <c r="AT45" s="10">
        <v>2</v>
      </c>
      <c r="AU45" s="6">
        <v>1</v>
      </c>
      <c r="AV45" s="6"/>
      <c r="AW45" s="10">
        <v>4</v>
      </c>
      <c r="AX45" s="10">
        <v>4</v>
      </c>
      <c r="AY45" s="6"/>
      <c r="AZ45" s="6"/>
      <c r="BA45" s="6"/>
      <c r="BB45" s="6"/>
      <c r="BC45" s="6">
        <v>1</v>
      </c>
      <c r="BD45" s="6"/>
      <c r="BE45" s="6"/>
      <c r="BF45" s="6"/>
      <c r="BG45" s="6"/>
      <c r="BH45" s="6">
        <v>1</v>
      </c>
      <c r="BI45" s="10">
        <v>2</v>
      </c>
      <c r="BJ45" s="6">
        <v>1</v>
      </c>
      <c r="BK45" s="6"/>
      <c r="BL45" s="6">
        <v>1</v>
      </c>
      <c r="BM45" s="6"/>
      <c r="BN45" s="6"/>
      <c r="BO45" s="6"/>
      <c r="BP45" s="10">
        <v>2</v>
      </c>
      <c r="BQ45" s="6"/>
      <c r="BR45" s="10">
        <v>2</v>
      </c>
      <c r="BS45" s="6"/>
      <c r="BT45" s="6"/>
      <c r="BU45" s="10">
        <v>2</v>
      </c>
      <c r="BV45" s="6"/>
      <c r="BW45" s="10">
        <v>2</v>
      </c>
      <c r="BX45" s="6"/>
      <c r="BY45" s="6">
        <v>1</v>
      </c>
      <c r="BZ45" s="6">
        <v>1</v>
      </c>
      <c r="CA45" s="6">
        <v>1</v>
      </c>
      <c r="CB45" s="10">
        <v>2</v>
      </c>
      <c r="CC45" s="6"/>
      <c r="CD45" s="6"/>
      <c r="CE45" s="10">
        <v>2</v>
      </c>
      <c r="CF45" s="6">
        <v>1</v>
      </c>
      <c r="CG45" s="6"/>
      <c r="CH45" s="10">
        <v>4</v>
      </c>
      <c r="CI45" s="6"/>
      <c r="CJ45" s="6"/>
      <c r="CK45" s="10">
        <v>2</v>
      </c>
      <c r="CL45" s="6">
        <v>1</v>
      </c>
      <c r="CM45" s="6"/>
    </row>
    <row r="46" spans="1:91">
      <c r="A46" s="2" t="s">
        <v>44</v>
      </c>
      <c r="B46" s="11">
        <f>(C46+E46+F46+G46+I46+K46+M46+N46+P46+Q46+R46+S46)/(C46+D46+F46+H46+J46+L46+M46+N46+O46+P46+Q46+R46+S46)</f>
        <v>1.05</v>
      </c>
      <c r="C46" s="6">
        <v>1</v>
      </c>
      <c r="D46" s="10">
        <v>2</v>
      </c>
      <c r="E46" s="8">
        <v>2</v>
      </c>
      <c r="F46" s="6">
        <v>1</v>
      </c>
      <c r="G46" s="8">
        <v>4</v>
      </c>
      <c r="H46" s="10">
        <v>4</v>
      </c>
      <c r="I46" s="8">
        <v>2</v>
      </c>
      <c r="J46" s="10">
        <v>2</v>
      </c>
      <c r="K46" s="9">
        <v>5</v>
      </c>
      <c r="L46" s="10">
        <v>2</v>
      </c>
      <c r="M46" s="6">
        <v>1</v>
      </c>
      <c r="N46" s="6">
        <v>1</v>
      </c>
      <c r="O46" s="10">
        <v>2</v>
      </c>
      <c r="P46" s="6">
        <v>1</v>
      </c>
      <c r="Q46" s="6">
        <v>1</v>
      </c>
      <c r="R46" s="6">
        <v>1</v>
      </c>
      <c r="S46" s="6">
        <v>1</v>
      </c>
      <c r="T46" s="6">
        <v>1</v>
      </c>
      <c r="U46" s="10">
        <v>2</v>
      </c>
      <c r="V46" s="6">
        <v>1</v>
      </c>
      <c r="W46" s="10">
        <v>2</v>
      </c>
      <c r="X46" s="10">
        <v>2</v>
      </c>
      <c r="Y46" s="10">
        <v>2</v>
      </c>
      <c r="Z46" s="10">
        <v>2</v>
      </c>
      <c r="AA46" s="10">
        <v>2</v>
      </c>
      <c r="AB46" s="6">
        <v>1</v>
      </c>
      <c r="AC46" s="8">
        <v>2</v>
      </c>
      <c r="AD46" s="10">
        <v>4</v>
      </c>
      <c r="AE46" s="8">
        <v>2</v>
      </c>
      <c r="AF46" s="10">
        <v>2</v>
      </c>
      <c r="AG46" s="8">
        <v>2</v>
      </c>
      <c r="AH46" s="10">
        <v>2</v>
      </c>
      <c r="AI46" s="6">
        <v>1</v>
      </c>
      <c r="AJ46" s="10">
        <v>2</v>
      </c>
      <c r="AK46" s="6">
        <v>1</v>
      </c>
      <c r="AL46" s="6">
        <v>1</v>
      </c>
      <c r="AM46" s="6">
        <v>1</v>
      </c>
      <c r="AN46" s="10">
        <v>2</v>
      </c>
      <c r="AO46" s="6">
        <v>1</v>
      </c>
      <c r="AP46" s="6">
        <v>1</v>
      </c>
      <c r="AQ46" s="8">
        <v>2</v>
      </c>
      <c r="AR46" s="10">
        <v>2</v>
      </c>
      <c r="AS46" s="8">
        <v>4</v>
      </c>
      <c r="AT46" s="10">
        <v>2</v>
      </c>
      <c r="AU46" s="6">
        <v>1</v>
      </c>
      <c r="AV46" s="6"/>
      <c r="AW46" s="10">
        <v>4</v>
      </c>
      <c r="AX46" s="10">
        <v>4</v>
      </c>
      <c r="AY46" s="6"/>
      <c r="AZ46" s="6"/>
      <c r="BA46" s="6"/>
      <c r="BB46" s="6"/>
      <c r="BC46" s="6">
        <v>1</v>
      </c>
      <c r="BD46" s="6"/>
      <c r="BE46" s="6"/>
      <c r="BF46" s="6"/>
      <c r="BG46" s="6"/>
      <c r="BH46" s="6">
        <v>1</v>
      </c>
      <c r="BI46" s="10">
        <v>2</v>
      </c>
      <c r="BJ46" s="6">
        <v>1</v>
      </c>
      <c r="BK46" s="6"/>
      <c r="BL46" s="6">
        <v>1</v>
      </c>
      <c r="BM46" s="6"/>
      <c r="BN46" s="6"/>
      <c r="BO46" s="6"/>
      <c r="BP46" s="6">
        <v>1</v>
      </c>
      <c r="BQ46" s="6"/>
      <c r="BR46" s="10">
        <v>2</v>
      </c>
      <c r="BS46" s="6"/>
      <c r="BT46" s="6"/>
      <c r="BU46" s="6">
        <v>1</v>
      </c>
      <c r="BV46" s="6"/>
      <c r="BW46" s="10">
        <v>2</v>
      </c>
      <c r="BX46" s="6"/>
      <c r="BY46" s="10">
        <v>2</v>
      </c>
      <c r="BZ46" s="10">
        <v>2</v>
      </c>
      <c r="CA46" s="10">
        <v>2</v>
      </c>
      <c r="CB46" s="10">
        <v>2</v>
      </c>
      <c r="CC46" s="6"/>
      <c r="CD46" s="6"/>
      <c r="CE46" s="10">
        <v>2</v>
      </c>
      <c r="CF46" s="6">
        <v>1</v>
      </c>
      <c r="CG46" s="6"/>
      <c r="CH46" s="10">
        <v>4</v>
      </c>
      <c r="CI46" s="6"/>
      <c r="CJ46" s="6"/>
      <c r="CK46" s="10">
        <v>2</v>
      </c>
      <c r="CL46" s="6">
        <v>1</v>
      </c>
      <c r="CM46" s="6"/>
    </row>
    <row r="47" spans="1:91">
      <c r="A47" s="2" t="s">
        <v>45</v>
      </c>
      <c r="B47" s="11">
        <f>(C47+E47+F47+G47+I47+K47+M47+O47+Q47+S47)/(C47+D47+H47+J47+L47+N47+O47+P47+Q47+R47+S47)</f>
        <v>0.8</v>
      </c>
      <c r="C47" s="6">
        <v>1</v>
      </c>
      <c r="D47" s="10">
        <v>2</v>
      </c>
      <c r="E47" s="8">
        <v>2</v>
      </c>
      <c r="F47" s="8">
        <v>2</v>
      </c>
      <c r="G47" s="8">
        <v>2</v>
      </c>
      <c r="H47" s="10">
        <v>2</v>
      </c>
      <c r="I47" s="8">
        <v>2</v>
      </c>
      <c r="J47" s="10">
        <v>2</v>
      </c>
      <c r="K47" s="8">
        <v>2</v>
      </c>
      <c r="L47" s="10">
        <v>2</v>
      </c>
      <c r="M47" s="8">
        <v>2</v>
      </c>
      <c r="N47" s="10">
        <v>4</v>
      </c>
      <c r="O47" s="6">
        <v>1</v>
      </c>
      <c r="P47" s="10">
        <v>2</v>
      </c>
      <c r="Q47" s="6">
        <v>1</v>
      </c>
      <c r="R47" s="10">
        <v>2</v>
      </c>
      <c r="S47" s="6">
        <v>1</v>
      </c>
      <c r="T47" s="6">
        <v>1</v>
      </c>
      <c r="U47" s="10">
        <v>2</v>
      </c>
      <c r="V47" s="6">
        <v>1</v>
      </c>
      <c r="W47" s="10">
        <v>2</v>
      </c>
      <c r="X47" s="10">
        <v>2</v>
      </c>
      <c r="Y47" s="10">
        <v>2</v>
      </c>
      <c r="Z47" s="10">
        <v>2</v>
      </c>
      <c r="AA47" s="10">
        <v>2</v>
      </c>
      <c r="AB47" s="8">
        <v>2</v>
      </c>
      <c r="AC47" s="8">
        <v>2</v>
      </c>
      <c r="AD47" s="10">
        <v>2</v>
      </c>
      <c r="AE47" s="8">
        <v>2</v>
      </c>
      <c r="AF47" s="10">
        <v>2</v>
      </c>
      <c r="AG47" s="8">
        <v>2</v>
      </c>
      <c r="AH47" s="10">
        <v>2</v>
      </c>
      <c r="AI47" s="8">
        <v>2</v>
      </c>
      <c r="AJ47" s="6">
        <v>1</v>
      </c>
      <c r="AK47" s="6">
        <v>1</v>
      </c>
      <c r="AL47" s="6">
        <v>1</v>
      </c>
      <c r="AM47" s="10">
        <v>2</v>
      </c>
      <c r="AN47" s="10">
        <v>2</v>
      </c>
      <c r="AO47" s="10">
        <v>2</v>
      </c>
      <c r="AP47" s="6">
        <v>1</v>
      </c>
      <c r="AQ47" s="8">
        <v>2</v>
      </c>
      <c r="AR47" s="10">
        <v>2</v>
      </c>
      <c r="AS47" s="8">
        <v>2</v>
      </c>
      <c r="AT47" s="10">
        <v>2</v>
      </c>
      <c r="AU47" s="8">
        <v>2</v>
      </c>
      <c r="AV47" s="6"/>
      <c r="AW47" s="10">
        <v>2</v>
      </c>
      <c r="AX47" s="10">
        <v>2</v>
      </c>
      <c r="AY47" s="6"/>
      <c r="AZ47" s="6"/>
      <c r="BA47" s="6"/>
      <c r="BB47" s="6"/>
      <c r="BC47" s="6">
        <v>1</v>
      </c>
      <c r="BD47" s="6"/>
      <c r="BE47" s="6"/>
      <c r="BF47" s="6"/>
      <c r="BG47" s="6"/>
      <c r="BH47" s="10">
        <v>2</v>
      </c>
      <c r="BI47" s="10">
        <v>2</v>
      </c>
      <c r="BJ47" s="8">
        <v>2</v>
      </c>
      <c r="BK47" s="6"/>
      <c r="BL47" s="6">
        <v>1</v>
      </c>
      <c r="BM47" s="6"/>
      <c r="BN47" s="6"/>
      <c r="BO47" s="6"/>
      <c r="BP47" s="10">
        <v>4</v>
      </c>
      <c r="BQ47" s="6"/>
      <c r="BR47" s="10">
        <v>4</v>
      </c>
      <c r="BS47" s="6"/>
      <c r="BT47" s="6"/>
      <c r="BU47" s="10">
        <v>4</v>
      </c>
      <c r="BV47" s="6"/>
      <c r="BW47" s="10">
        <v>2</v>
      </c>
      <c r="BX47" s="6"/>
      <c r="BY47" s="10">
        <v>2</v>
      </c>
      <c r="BZ47" s="6">
        <v>1</v>
      </c>
      <c r="CA47" s="10">
        <v>2</v>
      </c>
      <c r="CB47" s="10">
        <v>2</v>
      </c>
      <c r="CC47" s="6"/>
      <c r="CD47" s="6"/>
      <c r="CE47" s="10">
        <v>2</v>
      </c>
      <c r="CF47" s="6">
        <v>1</v>
      </c>
      <c r="CG47" s="6"/>
      <c r="CH47" s="10">
        <v>2</v>
      </c>
      <c r="CI47" s="6"/>
      <c r="CJ47" s="6"/>
      <c r="CK47" s="10">
        <v>2</v>
      </c>
      <c r="CL47" s="6">
        <v>1</v>
      </c>
      <c r="CM47" s="6"/>
    </row>
    <row r="48" spans="1:91">
      <c r="A48" s="2" t="s">
        <v>46</v>
      </c>
      <c r="B48" s="11">
        <f>(C48+E48+F48+G48+K48+M48+O48+P48+Q48+R48+S48)/(C48+D48+H48+I48+J48+L48+N48+O48+Q48+S48)</f>
        <v>1.1666666666666667</v>
      </c>
      <c r="C48" s="6">
        <v>1</v>
      </c>
      <c r="D48" s="10">
        <v>2</v>
      </c>
      <c r="E48" s="8">
        <v>2</v>
      </c>
      <c r="F48" s="8">
        <v>2</v>
      </c>
      <c r="G48" s="8">
        <v>2</v>
      </c>
      <c r="H48" s="10">
        <v>2</v>
      </c>
      <c r="I48" s="10">
        <v>2</v>
      </c>
      <c r="J48" s="10">
        <v>2</v>
      </c>
      <c r="K48" s="8">
        <v>2</v>
      </c>
      <c r="L48" s="10">
        <v>2</v>
      </c>
      <c r="M48" s="9">
        <v>5</v>
      </c>
      <c r="N48" s="10">
        <v>4</v>
      </c>
      <c r="O48" s="6">
        <v>1</v>
      </c>
      <c r="P48" s="8">
        <v>2</v>
      </c>
      <c r="Q48" s="6">
        <v>1</v>
      </c>
      <c r="R48" s="8">
        <v>2</v>
      </c>
      <c r="S48" s="6">
        <v>1</v>
      </c>
      <c r="T48" s="6">
        <v>1</v>
      </c>
      <c r="U48" s="10">
        <v>2</v>
      </c>
      <c r="V48" s="6">
        <v>1</v>
      </c>
      <c r="W48" s="10">
        <v>2</v>
      </c>
      <c r="X48" s="10">
        <v>2</v>
      </c>
      <c r="Y48" s="10">
        <v>2</v>
      </c>
      <c r="Z48" s="10">
        <v>2</v>
      </c>
      <c r="AA48" s="10">
        <v>2</v>
      </c>
      <c r="AB48" s="8">
        <v>2</v>
      </c>
      <c r="AC48" s="8">
        <v>2</v>
      </c>
      <c r="AD48" s="10">
        <v>2</v>
      </c>
      <c r="AE48" s="10">
        <v>2</v>
      </c>
      <c r="AF48" s="10">
        <v>2</v>
      </c>
      <c r="AG48" s="8">
        <v>2</v>
      </c>
      <c r="AH48" s="10">
        <v>2</v>
      </c>
      <c r="AI48" s="8">
        <v>2</v>
      </c>
      <c r="AJ48" s="6">
        <v>1</v>
      </c>
      <c r="AK48" s="6">
        <v>1</v>
      </c>
      <c r="AL48" s="6">
        <v>1</v>
      </c>
      <c r="AM48" s="8">
        <v>2</v>
      </c>
      <c r="AN48" s="10">
        <v>2</v>
      </c>
      <c r="AO48" s="8">
        <v>2</v>
      </c>
      <c r="AP48" s="6">
        <v>1</v>
      </c>
      <c r="AQ48" s="10">
        <v>2</v>
      </c>
      <c r="AR48" s="10">
        <v>2</v>
      </c>
      <c r="AS48" s="8">
        <v>2</v>
      </c>
      <c r="AT48" s="10">
        <v>2</v>
      </c>
      <c r="AU48" s="8">
        <v>2</v>
      </c>
      <c r="AV48" s="6"/>
      <c r="AW48" s="10">
        <v>2</v>
      </c>
      <c r="AX48" s="10">
        <v>2</v>
      </c>
      <c r="AY48" s="6"/>
      <c r="AZ48" s="6"/>
      <c r="BA48" s="6"/>
      <c r="BB48" s="6"/>
      <c r="BC48" s="10">
        <v>2</v>
      </c>
      <c r="BD48" s="6"/>
      <c r="BE48" s="6"/>
      <c r="BF48" s="6"/>
      <c r="BG48" s="6"/>
      <c r="BH48" s="10">
        <v>2</v>
      </c>
      <c r="BI48" s="10">
        <v>2</v>
      </c>
      <c r="BJ48" s="8">
        <v>2</v>
      </c>
      <c r="BK48" s="6"/>
      <c r="BL48" s="6">
        <v>1</v>
      </c>
      <c r="BM48" s="6"/>
      <c r="BN48" s="6"/>
      <c r="BO48" s="6"/>
      <c r="BP48" s="10">
        <v>4</v>
      </c>
      <c r="BQ48" s="6"/>
      <c r="BR48" s="10">
        <v>4</v>
      </c>
      <c r="BS48" s="6"/>
      <c r="BT48" s="6"/>
      <c r="BU48" s="10">
        <v>4</v>
      </c>
      <c r="BV48" s="6"/>
      <c r="BW48" s="10">
        <v>2</v>
      </c>
      <c r="BX48" s="6"/>
      <c r="BY48" s="6">
        <v>1</v>
      </c>
      <c r="BZ48" s="6">
        <v>1</v>
      </c>
      <c r="CA48" s="10">
        <v>2</v>
      </c>
      <c r="CB48" s="10">
        <v>2</v>
      </c>
      <c r="CC48" s="6"/>
      <c r="CD48" s="6"/>
      <c r="CE48" s="10">
        <v>2</v>
      </c>
      <c r="CF48" s="6">
        <v>1</v>
      </c>
      <c r="CG48" s="6"/>
      <c r="CH48" s="10">
        <v>2</v>
      </c>
      <c r="CI48" s="6"/>
      <c r="CJ48" s="6"/>
      <c r="CK48" s="10">
        <v>2</v>
      </c>
      <c r="CL48" s="6">
        <v>1</v>
      </c>
      <c r="CM48" s="6"/>
    </row>
    <row r="49" spans="1:91">
      <c r="A49" s="2" t="s">
        <v>84</v>
      </c>
      <c r="B49" s="11">
        <f>(C49+E49+F49+G49+H49+K49+M49+P49+Q49+R49)/(C49+D49+H49+I49+J49+L49+M49+N49+O49+P49+Q49+R49+S49)</f>
        <v>0.63636363636363635</v>
      </c>
      <c r="C49" s="6">
        <v>1</v>
      </c>
      <c r="D49" s="10">
        <v>4</v>
      </c>
      <c r="E49" s="8">
        <v>2</v>
      </c>
      <c r="F49" s="8">
        <v>2</v>
      </c>
      <c r="G49" s="8">
        <v>2</v>
      </c>
      <c r="H49" s="6">
        <v>1</v>
      </c>
      <c r="I49" s="10">
        <v>2</v>
      </c>
      <c r="J49" s="10">
        <v>2</v>
      </c>
      <c r="K49" s="8">
        <v>2</v>
      </c>
      <c r="L49" s="10">
        <v>2</v>
      </c>
      <c r="M49" s="6">
        <v>1</v>
      </c>
      <c r="N49" s="10">
        <v>2</v>
      </c>
      <c r="O49" s="10">
        <v>2</v>
      </c>
      <c r="P49" s="6">
        <v>1</v>
      </c>
      <c r="Q49" s="6">
        <v>1</v>
      </c>
      <c r="R49" s="6">
        <v>1</v>
      </c>
      <c r="S49" s="10">
        <v>2</v>
      </c>
      <c r="T49" s="6">
        <v>1</v>
      </c>
      <c r="U49" s="10">
        <v>2</v>
      </c>
      <c r="V49" s="6">
        <v>1</v>
      </c>
      <c r="W49" s="10">
        <v>4</v>
      </c>
      <c r="X49" s="10">
        <v>4</v>
      </c>
      <c r="Y49" s="10">
        <v>4</v>
      </c>
      <c r="Z49" s="10">
        <v>4</v>
      </c>
      <c r="AA49" s="10">
        <v>4</v>
      </c>
      <c r="AB49" s="8">
        <v>2</v>
      </c>
      <c r="AC49" s="8">
        <v>2</v>
      </c>
      <c r="AD49" s="6">
        <v>1</v>
      </c>
      <c r="AE49" s="10">
        <v>2</v>
      </c>
      <c r="AF49" s="10">
        <v>2</v>
      </c>
      <c r="AG49" s="8">
        <v>2</v>
      </c>
      <c r="AH49" s="10">
        <v>2</v>
      </c>
      <c r="AI49" s="6">
        <v>1</v>
      </c>
      <c r="AJ49" s="10">
        <v>2</v>
      </c>
      <c r="AK49" s="6">
        <v>1</v>
      </c>
      <c r="AL49" s="10">
        <v>2</v>
      </c>
      <c r="AM49" s="6">
        <v>1</v>
      </c>
      <c r="AN49" s="10">
        <v>2</v>
      </c>
      <c r="AO49" s="6">
        <v>1</v>
      </c>
      <c r="AP49" s="10">
        <v>2</v>
      </c>
      <c r="AQ49" s="10">
        <v>2</v>
      </c>
      <c r="AR49" s="10">
        <v>2</v>
      </c>
      <c r="AS49" s="8">
        <v>2</v>
      </c>
      <c r="AT49" s="10">
        <v>2</v>
      </c>
      <c r="AU49" s="6">
        <v>1</v>
      </c>
      <c r="AV49" s="6"/>
      <c r="AW49" s="6">
        <v>1</v>
      </c>
      <c r="AX49" s="6">
        <v>1</v>
      </c>
      <c r="AY49" s="6"/>
      <c r="AZ49" s="6"/>
      <c r="BA49" s="6"/>
      <c r="BB49" s="6"/>
      <c r="BC49" s="10">
        <v>2</v>
      </c>
      <c r="BD49" s="6"/>
      <c r="BE49" s="6"/>
      <c r="BF49" s="6"/>
      <c r="BG49" s="6"/>
      <c r="BH49" s="10">
        <v>2</v>
      </c>
      <c r="BI49" s="10">
        <v>2</v>
      </c>
      <c r="BJ49" s="6">
        <v>1</v>
      </c>
      <c r="BK49" s="6"/>
      <c r="BL49" s="6">
        <v>1</v>
      </c>
      <c r="BM49" s="6"/>
      <c r="BN49" s="6"/>
      <c r="BO49" s="6"/>
      <c r="BP49" s="10">
        <v>2</v>
      </c>
      <c r="BQ49" s="6"/>
      <c r="BR49" s="10">
        <v>2</v>
      </c>
      <c r="BS49" s="6"/>
      <c r="BT49" s="6"/>
      <c r="BU49" s="10">
        <v>2</v>
      </c>
      <c r="BV49" s="6"/>
      <c r="BW49" s="10">
        <v>2</v>
      </c>
      <c r="BX49" s="6"/>
      <c r="BY49" s="10">
        <v>2</v>
      </c>
      <c r="BZ49" s="10">
        <v>2</v>
      </c>
      <c r="CA49" s="10">
        <v>2</v>
      </c>
      <c r="CB49" s="10">
        <v>2</v>
      </c>
      <c r="CC49" s="6"/>
      <c r="CD49" s="6"/>
      <c r="CE49" s="10">
        <v>2</v>
      </c>
      <c r="CF49" s="6">
        <v>1</v>
      </c>
      <c r="CG49" s="6"/>
      <c r="CH49" s="6">
        <v>1</v>
      </c>
      <c r="CI49" s="6"/>
      <c r="CJ49" s="6"/>
      <c r="CK49" s="10">
        <v>2</v>
      </c>
      <c r="CL49" s="10">
        <v>2</v>
      </c>
      <c r="CM49" s="6"/>
    </row>
    <row r="50" spans="1:91">
      <c r="A50" s="2" t="s">
        <v>47</v>
      </c>
      <c r="B50" s="11">
        <f>(C50+F50+H50+J50+K50+L50+M50+N50+O50+P50+Q50+R50)/(C50+D50+E50+G50+H50+I50+K50+L50+M50+N50+O50+P50+Q50+R50+S50)</f>
        <v>0.85</v>
      </c>
      <c r="C50" s="6">
        <v>1</v>
      </c>
      <c r="D50" s="10">
        <v>2</v>
      </c>
      <c r="E50" s="10">
        <v>2</v>
      </c>
      <c r="F50" s="9">
        <v>5</v>
      </c>
      <c r="G50" s="10">
        <v>2</v>
      </c>
      <c r="H50" s="6">
        <v>1</v>
      </c>
      <c r="I50" s="10">
        <v>2</v>
      </c>
      <c r="J50" s="8">
        <v>2</v>
      </c>
      <c r="K50" s="6">
        <v>1</v>
      </c>
      <c r="L50" s="6">
        <v>1</v>
      </c>
      <c r="M50" s="6">
        <v>1</v>
      </c>
      <c r="N50" s="6">
        <v>1</v>
      </c>
      <c r="O50" s="6">
        <v>1</v>
      </c>
      <c r="P50" s="6">
        <v>1</v>
      </c>
      <c r="Q50" s="6">
        <v>1</v>
      </c>
      <c r="R50" s="6">
        <v>1</v>
      </c>
      <c r="S50" s="10">
        <v>2</v>
      </c>
      <c r="T50" s="10">
        <v>2</v>
      </c>
      <c r="U50" s="6">
        <v>1</v>
      </c>
      <c r="V50" s="6">
        <v>1</v>
      </c>
      <c r="W50" s="10">
        <v>2</v>
      </c>
      <c r="X50" s="10">
        <v>2</v>
      </c>
      <c r="Y50" s="10">
        <v>2</v>
      </c>
      <c r="Z50" s="10">
        <v>2</v>
      </c>
      <c r="AA50" s="10">
        <v>2</v>
      </c>
      <c r="AB50" s="10">
        <v>2</v>
      </c>
      <c r="AC50" s="10">
        <v>2</v>
      </c>
      <c r="AD50" s="10">
        <v>2</v>
      </c>
      <c r="AE50" s="10">
        <v>2</v>
      </c>
      <c r="AF50" s="10">
        <v>2</v>
      </c>
      <c r="AG50" s="10">
        <v>2</v>
      </c>
      <c r="AH50" s="10">
        <v>2</v>
      </c>
      <c r="AI50" s="10">
        <v>2</v>
      </c>
      <c r="AJ50" s="10">
        <v>2</v>
      </c>
      <c r="AK50" s="10">
        <v>2</v>
      </c>
      <c r="AL50" s="10">
        <v>2</v>
      </c>
      <c r="AM50" s="10">
        <v>2</v>
      </c>
      <c r="AN50" s="6">
        <v>1</v>
      </c>
      <c r="AO50" s="6">
        <v>1</v>
      </c>
      <c r="AP50" s="10">
        <v>2</v>
      </c>
      <c r="AQ50" s="10">
        <v>2</v>
      </c>
      <c r="AR50" s="10">
        <v>2</v>
      </c>
      <c r="AS50" s="10">
        <v>2</v>
      </c>
      <c r="AT50" s="10">
        <v>2</v>
      </c>
      <c r="AU50" s="10">
        <v>2</v>
      </c>
      <c r="AV50" s="6"/>
      <c r="AW50" s="10">
        <v>2</v>
      </c>
      <c r="AX50" s="6">
        <v>1</v>
      </c>
      <c r="AY50" s="6"/>
      <c r="AZ50" s="6"/>
      <c r="BA50" s="6"/>
      <c r="BB50" s="6"/>
      <c r="BC50" s="10">
        <v>2</v>
      </c>
      <c r="BD50" s="6"/>
      <c r="BE50" s="6"/>
      <c r="BF50" s="6"/>
      <c r="BG50" s="6"/>
      <c r="BH50" s="6">
        <v>1</v>
      </c>
      <c r="BI50" s="6">
        <v>1</v>
      </c>
      <c r="BJ50" s="6">
        <v>1</v>
      </c>
      <c r="BK50" s="6"/>
      <c r="BL50" s="6">
        <v>1</v>
      </c>
      <c r="BM50" s="6"/>
      <c r="BN50" s="6"/>
      <c r="BO50" s="6"/>
      <c r="BP50" s="10">
        <v>2</v>
      </c>
      <c r="BQ50" s="6"/>
      <c r="BR50" s="6">
        <v>1</v>
      </c>
      <c r="BS50" s="6"/>
      <c r="BT50" s="6"/>
      <c r="BU50" s="10">
        <v>2</v>
      </c>
      <c r="BV50" s="6"/>
      <c r="BW50" s="6">
        <v>1</v>
      </c>
      <c r="BX50" s="6"/>
      <c r="BY50" s="6">
        <v>1</v>
      </c>
      <c r="BZ50" s="10">
        <v>2</v>
      </c>
      <c r="CA50" s="6">
        <v>1</v>
      </c>
      <c r="CB50" s="6">
        <v>1</v>
      </c>
      <c r="CC50" s="6"/>
      <c r="CD50" s="6"/>
      <c r="CE50" s="6">
        <v>1</v>
      </c>
      <c r="CF50" s="6">
        <v>1</v>
      </c>
      <c r="CG50" s="6"/>
      <c r="CH50" s="6">
        <v>1</v>
      </c>
      <c r="CI50" s="6"/>
      <c r="CJ50" s="6"/>
      <c r="CK50" s="10">
        <v>2</v>
      </c>
      <c r="CL50" s="10">
        <v>2</v>
      </c>
      <c r="CM50" s="6"/>
    </row>
    <row r="51" spans="1:91">
      <c r="A51" s="2" t="s">
        <v>48</v>
      </c>
      <c r="B51" s="11">
        <f>(C51+E51+G51+H51+I51+J51+K51+L51+M51+N51+P51+Q51+R51)/(C51+D51+E51+F51+H51+I51+J51+L51+M51+O51+P51+Q51+R51+S51)</f>
        <v>0.95</v>
      </c>
      <c r="C51" s="6">
        <v>1</v>
      </c>
      <c r="D51" s="10">
        <v>2</v>
      </c>
      <c r="E51" s="6">
        <v>1</v>
      </c>
      <c r="F51" s="10">
        <v>2</v>
      </c>
      <c r="G51" s="8">
        <v>2</v>
      </c>
      <c r="H51" s="6">
        <v>1</v>
      </c>
      <c r="I51" s="6">
        <v>1</v>
      </c>
      <c r="J51" s="6">
        <v>1</v>
      </c>
      <c r="K51" s="9">
        <v>5</v>
      </c>
      <c r="L51" s="6">
        <v>1</v>
      </c>
      <c r="M51" s="6">
        <v>1</v>
      </c>
      <c r="N51" s="8">
        <v>2</v>
      </c>
      <c r="O51" s="10">
        <v>4</v>
      </c>
      <c r="P51" s="6">
        <v>1</v>
      </c>
      <c r="Q51" s="6">
        <v>1</v>
      </c>
      <c r="R51" s="6">
        <v>1</v>
      </c>
      <c r="S51" s="10">
        <v>2</v>
      </c>
      <c r="T51" s="6">
        <v>1</v>
      </c>
      <c r="U51" s="6">
        <v>1</v>
      </c>
      <c r="V51" s="6">
        <v>1</v>
      </c>
      <c r="W51" s="10">
        <v>2</v>
      </c>
      <c r="X51" s="10">
        <v>2</v>
      </c>
      <c r="Y51" s="10">
        <v>2</v>
      </c>
      <c r="Z51" s="10">
        <v>4</v>
      </c>
      <c r="AA51" s="10">
        <v>2</v>
      </c>
      <c r="AB51" s="10">
        <v>2</v>
      </c>
      <c r="AC51" s="6">
        <v>1</v>
      </c>
      <c r="AD51" s="6">
        <v>1</v>
      </c>
      <c r="AE51" s="6">
        <v>1</v>
      </c>
      <c r="AF51" s="6">
        <v>1</v>
      </c>
      <c r="AG51" s="6">
        <v>1</v>
      </c>
      <c r="AH51" s="6">
        <v>1</v>
      </c>
      <c r="AI51" s="6">
        <v>1</v>
      </c>
      <c r="AJ51" s="10">
        <v>4</v>
      </c>
      <c r="AK51" s="6">
        <v>1</v>
      </c>
      <c r="AL51" s="10">
        <v>2</v>
      </c>
      <c r="AM51" s="6">
        <v>1</v>
      </c>
      <c r="AN51" s="10">
        <v>2</v>
      </c>
      <c r="AO51" s="10">
        <v>2</v>
      </c>
      <c r="AP51" s="10">
        <v>2</v>
      </c>
      <c r="AQ51" s="6">
        <v>1</v>
      </c>
      <c r="AR51" s="6">
        <v>1</v>
      </c>
      <c r="AS51" s="8">
        <v>2</v>
      </c>
      <c r="AT51" s="6">
        <v>1</v>
      </c>
      <c r="AU51" s="6">
        <v>1</v>
      </c>
      <c r="AV51" s="6"/>
      <c r="AW51" s="6">
        <v>1</v>
      </c>
      <c r="AX51" s="6">
        <v>1</v>
      </c>
      <c r="AY51" s="6"/>
      <c r="AZ51" s="6"/>
      <c r="BA51" s="6"/>
      <c r="BB51" s="6"/>
      <c r="BC51" s="10">
        <v>2</v>
      </c>
      <c r="BD51" s="6"/>
      <c r="BE51" s="6"/>
      <c r="BF51" s="6"/>
      <c r="BG51" s="6"/>
      <c r="BH51" s="6">
        <v>1</v>
      </c>
      <c r="BI51" s="6">
        <v>1</v>
      </c>
      <c r="BJ51" s="6">
        <v>1</v>
      </c>
      <c r="BK51" s="6"/>
      <c r="BL51" s="6">
        <v>1</v>
      </c>
      <c r="BM51" s="6"/>
      <c r="BN51" s="6"/>
      <c r="BO51" s="6"/>
      <c r="BP51" s="6">
        <v>1</v>
      </c>
      <c r="BQ51" s="6"/>
      <c r="BR51" s="6">
        <v>1</v>
      </c>
      <c r="BS51" s="6"/>
      <c r="BT51" s="6"/>
      <c r="BU51" s="10">
        <v>2</v>
      </c>
      <c r="BV51" s="6"/>
      <c r="BW51" s="10">
        <v>4</v>
      </c>
      <c r="BX51" s="6"/>
      <c r="BY51" s="10">
        <v>4</v>
      </c>
      <c r="BZ51" s="10">
        <v>4</v>
      </c>
      <c r="CA51" s="6">
        <v>1</v>
      </c>
      <c r="CB51" s="6">
        <v>1</v>
      </c>
      <c r="CC51" s="6"/>
      <c r="CD51" s="6"/>
      <c r="CE51" s="6">
        <v>1</v>
      </c>
      <c r="CF51" s="6">
        <v>1</v>
      </c>
      <c r="CG51" s="6"/>
      <c r="CH51" s="6">
        <v>1</v>
      </c>
      <c r="CI51" s="6"/>
      <c r="CJ51" s="6"/>
      <c r="CK51" s="10">
        <v>2</v>
      </c>
      <c r="CL51" s="10">
        <v>2</v>
      </c>
      <c r="CM51" s="6"/>
    </row>
    <row r="52" spans="1:91">
      <c r="A52" s="2" t="s">
        <v>49</v>
      </c>
      <c r="B52" s="11">
        <f>(C52+E52+F52+G52+H52+I52+J52+K52+L52+M52+Q52)/(C52+D52+E52+F52+G52+I52+J52+K52+L52+N52+O52+P52+Q52+R52+S52)</f>
        <v>0.61904761904761907</v>
      </c>
      <c r="C52" s="6">
        <v>1</v>
      </c>
      <c r="D52" s="10">
        <v>2</v>
      </c>
      <c r="E52" s="6">
        <v>1</v>
      </c>
      <c r="F52" s="6">
        <v>1</v>
      </c>
      <c r="G52" s="6">
        <v>1</v>
      </c>
      <c r="H52" s="8">
        <v>2</v>
      </c>
      <c r="I52" s="6">
        <v>1</v>
      </c>
      <c r="J52" s="6">
        <v>1</v>
      </c>
      <c r="K52" s="6">
        <v>1</v>
      </c>
      <c r="L52" s="6">
        <v>1</v>
      </c>
      <c r="M52" s="8">
        <v>2</v>
      </c>
      <c r="N52" s="10">
        <v>2</v>
      </c>
      <c r="O52" s="10">
        <v>2</v>
      </c>
      <c r="P52" s="10">
        <v>2</v>
      </c>
      <c r="Q52" s="6">
        <v>1</v>
      </c>
      <c r="R52" s="10">
        <v>2</v>
      </c>
      <c r="S52" s="10">
        <v>2</v>
      </c>
      <c r="T52" s="6">
        <v>1</v>
      </c>
      <c r="U52" s="6">
        <v>1</v>
      </c>
      <c r="V52" s="6">
        <v>1</v>
      </c>
      <c r="W52" s="10">
        <v>2</v>
      </c>
      <c r="X52" s="10">
        <v>2</v>
      </c>
      <c r="Y52" s="10">
        <v>2</v>
      </c>
      <c r="Z52" s="10">
        <v>2</v>
      </c>
      <c r="AA52" s="10">
        <v>2</v>
      </c>
      <c r="AB52" s="6">
        <v>1</v>
      </c>
      <c r="AC52" s="6">
        <v>1</v>
      </c>
      <c r="AD52" s="6">
        <v>1</v>
      </c>
      <c r="AE52" s="6">
        <v>1</v>
      </c>
      <c r="AF52" s="6">
        <v>1</v>
      </c>
      <c r="AG52" s="6">
        <v>1</v>
      </c>
      <c r="AH52" s="6">
        <v>1</v>
      </c>
      <c r="AI52" s="6">
        <v>1</v>
      </c>
      <c r="AJ52" s="10">
        <v>2</v>
      </c>
      <c r="AK52" s="6">
        <v>1</v>
      </c>
      <c r="AL52" s="10">
        <v>2</v>
      </c>
      <c r="AM52" s="10">
        <v>2</v>
      </c>
      <c r="AN52" s="6">
        <v>1</v>
      </c>
      <c r="AO52" s="10">
        <v>2</v>
      </c>
      <c r="AP52" s="10">
        <v>2</v>
      </c>
      <c r="AQ52" s="6">
        <v>1</v>
      </c>
      <c r="AR52" s="6">
        <v>1</v>
      </c>
      <c r="AS52" s="6">
        <v>1</v>
      </c>
      <c r="AT52" s="6">
        <v>1</v>
      </c>
      <c r="AU52" s="6">
        <v>1</v>
      </c>
      <c r="AV52" s="6"/>
      <c r="AW52" s="6">
        <v>1</v>
      </c>
      <c r="AX52" s="6">
        <v>1</v>
      </c>
      <c r="AY52" s="6"/>
      <c r="AZ52" s="6"/>
      <c r="BA52" s="6"/>
      <c r="BB52" s="6"/>
      <c r="BC52" s="10">
        <v>2</v>
      </c>
      <c r="BD52" s="6"/>
      <c r="BE52" s="6"/>
      <c r="BF52" s="6"/>
      <c r="BG52" s="6"/>
      <c r="BH52" s="10">
        <v>2</v>
      </c>
      <c r="BI52" s="6">
        <v>1</v>
      </c>
      <c r="BJ52" s="6">
        <v>1</v>
      </c>
      <c r="BK52" s="6"/>
      <c r="BL52" s="6">
        <v>1</v>
      </c>
      <c r="BM52" s="6"/>
      <c r="BN52" s="6"/>
      <c r="BO52" s="6"/>
      <c r="BP52" s="10">
        <v>2</v>
      </c>
      <c r="BQ52" s="6"/>
      <c r="BR52" s="10">
        <v>2</v>
      </c>
      <c r="BS52" s="6"/>
      <c r="BT52" s="6"/>
      <c r="BU52" s="10">
        <v>2</v>
      </c>
      <c r="BV52" s="6"/>
      <c r="BW52" s="10">
        <v>2</v>
      </c>
      <c r="BX52" s="6"/>
      <c r="BY52" s="10">
        <v>2</v>
      </c>
      <c r="BZ52" s="10">
        <v>2</v>
      </c>
      <c r="CA52" s="10">
        <v>2</v>
      </c>
      <c r="CB52" s="10">
        <v>2</v>
      </c>
      <c r="CC52" s="6"/>
      <c r="CD52" s="6"/>
      <c r="CE52" s="6">
        <v>1</v>
      </c>
      <c r="CF52" s="6">
        <v>1</v>
      </c>
      <c r="CG52" s="6"/>
      <c r="CH52" s="10">
        <v>2</v>
      </c>
      <c r="CI52" s="6"/>
      <c r="CJ52" s="6"/>
      <c r="CK52" s="10">
        <v>2</v>
      </c>
      <c r="CL52" s="10">
        <v>2</v>
      </c>
      <c r="CM52" s="6"/>
    </row>
    <row r="53" spans="1:91">
      <c r="A53" s="2" t="s">
        <v>50</v>
      </c>
      <c r="B53" s="11">
        <f>(C53+E53+F53+G53+H53+I53+J53+K53+L53+M53+N53+Q53)/(D53+E53+F53+G53+K53+L53+M53+O53+P53+Q53+R53+S53)</f>
        <v>1.3529411764705883</v>
      </c>
      <c r="C53" s="9">
        <v>5</v>
      </c>
      <c r="D53" s="10">
        <v>2</v>
      </c>
      <c r="E53" s="6">
        <v>1</v>
      </c>
      <c r="F53" s="6">
        <v>1</v>
      </c>
      <c r="G53" s="6">
        <v>1</v>
      </c>
      <c r="H53" s="8">
        <v>2</v>
      </c>
      <c r="I53" s="9">
        <v>5</v>
      </c>
      <c r="J53" s="8">
        <v>2</v>
      </c>
      <c r="K53" s="6">
        <v>1</v>
      </c>
      <c r="L53" s="6">
        <v>1</v>
      </c>
      <c r="M53" s="6">
        <v>1</v>
      </c>
      <c r="N53" s="8">
        <v>2</v>
      </c>
      <c r="O53" s="10">
        <v>2</v>
      </c>
      <c r="P53" s="10">
        <v>2</v>
      </c>
      <c r="Q53" s="6">
        <v>1</v>
      </c>
      <c r="R53" s="10">
        <v>2</v>
      </c>
      <c r="S53" s="10">
        <v>2</v>
      </c>
      <c r="T53" s="6">
        <v>1</v>
      </c>
      <c r="U53" s="6">
        <v>1</v>
      </c>
      <c r="V53" s="6">
        <v>1</v>
      </c>
      <c r="W53" s="10">
        <v>2</v>
      </c>
      <c r="X53" s="10">
        <v>2</v>
      </c>
      <c r="Y53" s="10">
        <v>2</v>
      </c>
      <c r="Z53" s="10">
        <v>2</v>
      </c>
      <c r="AA53" s="10">
        <v>2</v>
      </c>
      <c r="AB53" s="6">
        <v>1</v>
      </c>
      <c r="AC53" s="6">
        <v>1</v>
      </c>
      <c r="AD53" s="6">
        <v>1</v>
      </c>
      <c r="AE53" s="6">
        <v>1</v>
      </c>
      <c r="AF53" s="6">
        <v>1</v>
      </c>
      <c r="AG53" s="6">
        <v>1</v>
      </c>
      <c r="AH53" s="6">
        <v>1</v>
      </c>
      <c r="AI53" s="6">
        <v>1</v>
      </c>
      <c r="AJ53" s="10">
        <v>2</v>
      </c>
      <c r="AK53" s="6">
        <v>1</v>
      </c>
      <c r="AL53" s="10">
        <v>2</v>
      </c>
      <c r="AM53" s="10">
        <v>2</v>
      </c>
      <c r="AN53" s="6">
        <v>1</v>
      </c>
      <c r="AO53" s="10">
        <v>2</v>
      </c>
      <c r="AP53" s="10">
        <v>2</v>
      </c>
      <c r="AQ53" s="6">
        <v>1</v>
      </c>
      <c r="AR53" s="6">
        <v>1</v>
      </c>
      <c r="AS53" s="6">
        <v>1</v>
      </c>
      <c r="AT53" s="6">
        <v>1</v>
      </c>
      <c r="AU53" s="6">
        <v>1</v>
      </c>
      <c r="AV53" s="6"/>
      <c r="AW53" s="6">
        <v>1</v>
      </c>
      <c r="AX53" s="6">
        <v>1</v>
      </c>
      <c r="AY53" s="6"/>
      <c r="AZ53" s="6"/>
      <c r="BA53" s="6"/>
      <c r="BB53" s="6"/>
      <c r="BC53" s="10">
        <v>2</v>
      </c>
      <c r="BD53" s="6"/>
      <c r="BE53" s="6"/>
      <c r="BF53" s="6"/>
      <c r="BG53" s="6"/>
      <c r="BH53" s="10">
        <v>2</v>
      </c>
      <c r="BI53" s="6">
        <v>1</v>
      </c>
      <c r="BJ53" s="6">
        <v>1</v>
      </c>
      <c r="BK53" s="6"/>
      <c r="BL53" s="6">
        <v>1</v>
      </c>
      <c r="BM53" s="6"/>
      <c r="BN53" s="6"/>
      <c r="BO53" s="6"/>
      <c r="BP53" s="8">
        <v>2</v>
      </c>
      <c r="BQ53" s="6"/>
      <c r="BR53" s="6">
        <v>1</v>
      </c>
      <c r="BS53" s="6"/>
      <c r="BT53" s="6"/>
      <c r="BU53" s="10">
        <v>2</v>
      </c>
      <c r="BV53" s="6"/>
      <c r="BW53" s="10">
        <v>2</v>
      </c>
      <c r="BX53" s="6"/>
      <c r="BY53" s="10">
        <v>2</v>
      </c>
      <c r="BZ53" s="10">
        <v>2</v>
      </c>
      <c r="CA53" s="10">
        <v>2</v>
      </c>
      <c r="CB53" s="10">
        <v>2</v>
      </c>
      <c r="CC53" s="6"/>
      <c r="CD53" s="6"/>
      <c r="CE53" s="6">
        <v>1</v>
      </c>
      <c r="CF53" s="6">
        <v>1</v>
      </c>
      <c r="CG53" s="6"/>
      <c r="CH53" s="10">
        <v>2</v>
      </c>
      <c r="CI53" s="6"/>
      <c r="CJ53" s="6"/>
      <c r="CK53" s="10">
        <v>2</v>
      </c>
      <c r="CL53" s="10">
        <v>2</v>
      </c>
      <c r="CM53" s="6"/>
    </row>
    <row r="54" spans="1:91">
      <c r="A54" s="2" t="s">
        <v>52</v>
      </c>
      <c r="B54" s="11">
        <f>(C54+D54+E54+F54+G54+H54+I54+J54+K54+M54+N54+O54+Q54+R54+S54)/(C54+D54+E54+F54+G54+H54+J54+K54+L54+M54+N54+P54+Q54+R54+S54)</f>
        <v>1</v>
      </c>
      <c r="C54" s="6">
        <v>1</v>
      </c>
      <c r="D54" s="6">
        <v>1</v>
      </c>
      <c r="E54" s="6">
        <v>1</v>
      </c>
      <c r="F54" s="6">
        <v>1</v>
      </c>
      <c r="G54" s="6">
        <v>1</v>
      </c>
      <c r="H54" s="6">
        <v>1</v>
      </c>
      <c r="I54" s="8">
        <v>2</v>
      </c>
      <c r="J54" s="6">
        <v>1</v>
      </c>
      <c r="K54" s="6">
        <v>1</v>
      </c>
      <c r="L54" s="10">
        <v>2</v>
      </c>
      <c r="M54" s="6">
        <v>1</v>
      </c>
      <c r="N54" s="6">
        <v>1</v>
      </c>
      <c r="O54" s="8">
        <v>2</v>
      </c>
      <c r="P54" s="10">
        <v>2</v>
      </c>
      <c r="Q54" s="6">
        <v>1</v>
      </c>
      <c r="R54" s="6">
        <v>1</v>
      </c>
      <c r="S54" s="6">
        <v>1</v>
      </c>
      <c r="T54" s="6">
        <v>1</v>
      </c>
      <c r="U54" s="10">
        <v>2</v>
      </c>
      <c r="V54" s="6">
        <v>1</v>
      </c>
      <c r="W54" s="6">
        <v>1</v>
      </c>
      <c r="X54" s="6">
        <v>1</v>
      </c>
      <c r="Y54" s="10">
        <v>2</v>
      </c>
      <c r="Z54" s="6">
        <v>1</v>
      </c>
      <c r="AA54" s="6">
        <v>1</v>
      </c>
      <c r="AB54" s="6">
        <v>1</v>
      </c>
      <c r="AC54" s="6">
        <v>1</v>
      </c>
      <c r="AD54" s="6">
        <v>1</v>
      </c>
      <c r="AE54" s="6">
        <v>1</v>
      </c>
      <c r="AF54" s="6">
        <v>1</v>
      </c>
      <c r="AG54" s="6">
        <v>1</v>
      </c>
      <c r="AH54" s="10">
        <v>2</v>
      </c>
      <c r="AI54" s="6">
        <v>1</v>
      </c>
      <c r="AJ54" s="6">
        <v>1</v>
      </c>
      <c r="AK54" s="6">
        <v>1</v>
      </c>
      <c r="AL54" s="6">
        <v>1</v>
      </c>
      <c r="AM54" s="6">
        <v>1</v>
      </c>
      <c r="AN54" s="10">
        <v>2</v>
      </c>
      <c r="AO54" s="10">
        <v>2</v>
      </c>
      <c r="AP54" s="6">
        <v>1</v>
      </c>
      <c r="AQ54" s="6">
        <v>1</v>
      </c>
      <c r="AR54" s="6">
        <v>1</v>
      </c>
      <c r="AS54" s="6">
        <v>1</v>
      </c>
      <c r="AT54" s="10">
        <v>2</v>
      </c>
      <c r="AU54" s="6">
        <v>1</v>
      </c>
      <c r="AV54" s="6"/>
      <c r="AW54" s="6">
        <v>1</v>
      </c>
      <c r="AX54" s="6">
        <v>1</v>
      </c>
      <c r="AY54" s="6"/>
      <c r="AZ54" s="6"/>
      <c r="BA54" s="6"/>
      <c r="BB54" s="6"/>
      <c r="BC54" s="6">
        <v>1</v>
      </c>
      <c r="BD54" s="6"/>
      <c r="BE54" s="6"/>
      <c r="BF54" s="6"/>
      <c r="BG54" s="6"/>
      <c r="BH54" s="6">
        <v>1</v>
      </c>
      <c r="BI54" s="10">
        <v>2</v>
      </c>
      <c r="BJ54" s="6">
        <v>1</v>
      </c>
      <c r="BK54" s="6"/>
      <c r="BL54" s="6">
        <v>1</v>
      </c>
      <c r="BM54" s="6"/>
      <c r="BN54" s="6"/>
      <c r="BO54" s="6"/>
      <c r="BP54" s="6">
        <v>1</v>
      </c>
      <c r="BQ54" s="6"/>
      <c r="BR54" s="10">
        <v>2</v>
      </c>
      <c r="BS54" s="6"/>
      <c r="BT54" s="6"/>
      <c r="BU54" s="6">
        <v>1</v>
      </c>
      <c r="BV54" s="6"/>
      <c r="BW54" s="10">
        <v>2</v>
      </c>
      <c r="BX54" s="6"/>
      <c r="BY54" s="6">
        <v>1</v>
      </c>
      <c r="BZ54" s="6">
        <v>1</v>
      </c>
      <c r="CA54" s="10">
        <v>2</v>
      </c>
      <c r="CB54" s="10">
        <v>2</v>
      </c>
      <c r="CC54" s="6"/>
      <c r="CD54" s="6"/>
      <c r="CE54" s="10">
        <v>2</v>
      </c>
      <c r="CF54" s="6">
        <v>1</v>
      </c>
      <c r="CG54" s="6"/>
      <c r="CH54" s="6">
        <v>1</v>
      </c>
      <c r="CI54" s="6"/>
      <c r="CJ54" s="6"/>
      <c r="CK54" s="10">
        <v>2</v>
      </c>
      <c r="CL54" s="6">
        <v>1</v>
      </c>
      <c r="CM54" s="6"/>
    </row>
    <row r="55" spans="1:91">
      <c r="A55" s="2" t="s">
        <v>54</v>
      </c>
      <c r="B55" s="11">
        <f>(C55+E55+F55+G55+H55+J55+L55+M55+N55+O55+P55+Q55+R55+S55)/(D55+E55+F55+I55+K55+L55+M55)</f>
        <v>3.3</v>
      </c>
      <c r="C55" s="8">
        <v>2</v>
      </c>
      <c r="D55" s="10">
        <v>2</v>
      </c>
      <c r="E55" s="6">
        <v>1</v>
      </c>
      <c r="F55" s="6">
        <v>1</v>
      </c>
      <c r="G55" s="8">
        <v>2</v>
      </c>
      <c r="H55" s="8">
        <v>2</v>
      </c>
      <c r="I55" s="10">
        <v>2</v>
      </c>
      <c r="J55" s="9">
        <v>5</v>
      </c>
      <c r="K55" s="10">
        <v>2</v>
      </c>
      <c r="L55" s="6">
        <v>1</v>
      </c>
      <c r="M55" s="6">
        <v>1</v>
      </c>
      <c r="N55" s="8">
        <v>4</v>
      </c>
      <c r="O55" s="8">
        <v>4</v>
      </c>
      <c r="P55" s="8">
        <v>2</v>
      </c>
      <c r="Q55" s="8">
        <v>2</v>
      </c>
      <c r="R55" s="8">
        <v>4</v>
      </c>
      <c r="S55" s="8">
        <v>2</v>
      </c>
      <c r="T55" s="6">
        <v>1</v>
      </c>
      <c r="U55" s="6">
        <v>1</v>
      </c>
      <c r="V55" s="6">
        <v>1</v>
      </c>
      <c r="W55" s="10">
        <v>2</v>
      </c>
      <c r="X55" s="10">
        <v>2</v>
      </c>
      <c r="Y55" s="10">
        <v>2</v>
      </c>
      <c r="Z55" s="10">
        <v>2</v>
      </c>
      <c r="AA55" s="10">
        <v>2</v>
      </c>
      <c r="AB55" s="6">
        <v>1</v>
      </c>
      <c r="AC55" s="6">
        <v>1</v>
      </c>
      <c r="AD55" s="6">
        <v>1</v>
      </c>
      <c r="AE55" s="10">
        <v>2</v>
      </c>
      <c r="AF55" s="6">
        <v>1</v>
      </c>
      <c r="AG55" s="10">
        <v>2</v>
      </c>
      <c r="AH55" s="6">
        <v>1</v>
      </c>
      <c r="AI55" s="6">
        <v>1</v>
      </c>
      <c r="AJ55" s="6">
        <v>1</v>
      </c>
      <c r="AK55" s="6">
        <v>1</v>
      </c>
      <c r="AL55" s="6">
        <v>1</v>
      </c>
      <c r="AM55" s="6">
        <v>1</v>
      </c>
      <c r="AN55" s="6">
        <v>1</v>
      </c>
      <c r="AO55" s="6">
        <v>1</v>
      </c>
      <c r="AP55" s="6">
        <v>1</v>
      </c>
      <c r="AQ55" s="10">
        <v>2</v>
      </c>
      <c r="AR55" s="8">
        <v>2</v>
      </c>
      <c r="AS55" s="10">
        <v>2</v>
      </c>
      <c r="AT55" s="6">
        <v>1</v>
      </c>
      <c r="AU55" s="6">
        <v>1</v>
      </c>
      <c r="AV55" s="6"/>
      <c r="AW55" s="8">
        <v>2</v>
      </c>
      <c r="AX55" s="10">
        <v>2</v>
      </c>
      <c r="AY55" s="6"/>
      <c r="AZ55" s="6"/>
      <c r="BA55" s="6"/>
      <c r="BB55" s="6"/>
      <c r="BC55" s="10">
        <v>2</v>
      </c>
      <c r="BD55" s="6"/>
      <c r="BE55" s="6"/>
      <c r="BF55" s="6"/>
      <c r="BG55" s="6"/>
      <c r="BH55" s="8">
        <v>4</v>
      </c>
      <c r="BI55" s="10">
        <v>2</v>
      </c>
      <c r="BJ55" s="10">
        <v>2</v>
      </c>
      <c r="BK55" s="6"/>
      <c r="BL55" s="10">
        <v>2</v>
      </c>
      <c r="BM55" s="6"/>
      <c r="BN55" s="6"/>
      <c r="BO55" s="6"/>
      <c r="BP55" s="10">
        <v>2</v>
      </c>
      <c r="BQ55" s="6"/>
      <c r="BR55" s="6">
        <v>1</v>
      </c>
      <c r="BS55" s="6"/>
      <c r="BT55" s="6"/>
      <c r="BU55" s="8">
        <v>2</v>
      </c>
      <c r="BV55" s="6"/>
      <c r="BW55" s="6">
        <v>1</v>
      </c>
      <c r="BX55" s="6"/>
      <c r="BY55" s="8">
        <v>4</v>
      </c>
      <c r="BZ55" s="8">
        <v>2</v>
      </c>
      <c r="CA55" s="8">
        <v>2</v>
      </c>
      <c r="CB55" s="6">
        <v>1</v>
      </c>
      <c r="CC55" s="6"/>
      <c r="CD55" s="6"/>
      <c r="CE55" s="6">
        <v>1</v>
      </c>
      <c r="CF55" s="6">
        <v>1</v>
      </c>
      <c r="CG55" s="6"/>
      <c r="CH55" s="8">
        <v>2</v>
      </c>
      <c r="CI55" s="6"/>
      <c r="CJ55" s="6"/>
      <c r="CK55" s="6">
        <v>1</v>
      </c>
      <c r="CL55" s="6">
        <v>1</v>
      </c>
      <c r="CM55" s="6"/>
    </row>
    <row r="56" spans="1:91">
      <c r="A56" s="2" t="s">
        <v>51</v>
      </c>
      <c r="B56" s="11">
        <f>(C56+D56+E56+F56+G56+H56+I56+J56+N56+O56+P56+Q56+R56+S56)/(C56+D56+E56+F56+H56+K56+L56+M56+P56+Q56+S56)</f>
        <v>1.375</v>
      </c>
      <c r="C56" s="6">
        <v>1</v>
      </c>
      <c r="D56" s="6">
        <v>1</v>
      </c>
      <c r="E56" s="6">
        <v>1</v>
      </c>
      <c r="F56" s="6">
        <v>1</v>
      </c>
      <c r="G56" s="8">
        <v>2</v>
      </c>
      <c r="H56" s="6">
        <v>1</v>
      </c>
      <c r="I56" s="8">
        <v>2</v>
      </c>
      <c r="J56" s="8">
        <v>2</v>
      </c>
      <c r="K56" s="10">
        <v>2</v>
      </c>
      <c r="L56" s="10">
        <v>2</v>
      </c>
      <c r="M56" s="10">
        <v>4</v>
      </c>
      <c r="N56" s="8">
        <v>4</v>
      </c>
      <c r="O56" s="8">
        <v>2</v>
      </c>
      <c r="P56" s="6">
        <v>1</v>
      </c>
      <c r="Q56" s="6">
        <v>1</v>
      </c>
      <c r="R56" s="8">
        <v>2</v>
      </c>
      <c r="S56" s="6">
        <v>1</v>
      </c>
      <c r="T56" s="6">
        <v>1</v>
      </c>
      <c r="U56" s="10">
        <v>2</v>
      </c>
      <c r="V56" s="10">
        <v>4</v>
      </c>
      <c r="W56" s="6">
        <v>1</v>
      </c>
      <c r="X56" s="10">
        <v>2</v>
      </c>
      <c r="Y56" s="10">
        <v>2</v>
      </c>
      <c r="Z56" s="6">
        <v>1</v>
      </c>
      <c r="AA56" s="6">
        <v>1</v>
      </c>
      <c r="AB56" s="6">
        <v>1</v>
      </c>
      <c r="AC56" s="6">
        <v>1</v>
      </c>
      <c r="AD56" s="6">
        <v>1</v>
      </c>
      <c r="AE56" s="6">
        <v>1</v>
      </c>
      <c r="AF56" s="6">
        <v>1</v>
      </c>
      <c r="AG56" s="10">
        <v>2</v>
      </c>
      <c r="AH56" s="10">
        <v>2</v>
      </c>
      <c r="AI56" s="10">
        <v>4</v>
      </c>
      <c r="AJ56" s="6">
        <v>1</v>
      </c>
      <c r="AK56" s="6">
        <v>1</v>
      </c>
      <c r="AL56" s="6">
        <v>1</v>
      </c>
      <c r="AM56" s="6">
        <v>1</v>
      </c>
      <c r="AN56" s="10">
        <v>2</v>
      </c>
      <c r="AO56" s="6">
        <v>1</v>
      </c>
      <c r="AP56" s="6">
        <v>1</v>
      </c>
      <c r="AQ56" s="8">
        <v>2</v>
      </c>
      <c r="AR56" s="8">
        <v>2</v>
      </c>
      <c r="AS56" s="10">
        <v>2</v>
      </c>
      <c r="AT56" s="10">
        <v>2</v>
      </c>
      <c r="AU56" s="10">
        <v>4</v>
      </c>
      <c r="AV56" s="6"/>
      <c r="AW56" s="6">
        <v>1</v>
      </c>
      <c r="AX56" s="10">
        <v>2</v>
      </c>
      <c r="AY56" s="6"/>
      <c r="AZ56" s="6"/>
      <c r="BA56" s="6"/>
      <c r="BB56" s="6"/>
      <c r="BC56" s="6">
        <v>1</v>
      </c>
      <c r="BD56" s="6"/>
      <c r="BE56" s="6"/>
      <c r="BF56" s="6"/>
      <c r="BG56" s="6"/>
      <c r="BH56" s="8">
        <v>2</v>
      </c>
      <c r="BI56" s="10">
        <v>2</v>
      </c>
      <c r="BJ56" s="10">
        <v>4</v>
      </c>
      <c r="BK56" s="6"/>
      <c r="BL56" s="10">
        <v>2</v>
      </c>
      <c r="BM56" s="6"/>
      <c r="BN56" s="6"/>
      <c r="BO56" s="6"/>
      <c r="BP56" s="8">
        <v>2</v>
      </c>
      <c r="BQ56" s="6"/>
      <c r="BR56" s="10">
        <v>2</v>
      </c>
      <c r="BS56" s="6"/>
      <c r="BT56" s="6"/>
      <c r="BU56" s="6">
        <v>1</v>
      </c>
      <c r="BV56" s="6"/>
      <c r="BW56" s="10">
        <v>2</v>
      </c>
      <c r="BX56" s="6"/>
      <c r="BY56" s="8">
        <v>2</v>
      </c>
      <c r="BZ56" s="6">
        <v>1</v>
      </c>
      <c r="CA56" s="6">
        <v>1</v>
      </c>
      <c r="CB56" s="10">
        <v>2</v>
      </c>
      <c r="CC56" s="6"/>
      <c r="CD56" s="6"/>
      <c r="CE56" s="10">
        <v>2</v>
      </c>
      <c r="CF56" s="10">
        <v>4</v>
      </c>
      <c r="CG56" s="6"/>
      <c r="CH56" s="6">
        <v>1</v>
      </c>
      <c r="CI56" s="6"/>
      <c r="CJ56" s="6"/>
      <c r="CK56" s="10">
        <v>2</v>
      </c>
      <c r="CL56" s="10">
        <v>4</v>
      </c>
      <c r="CM56" s="6"/>
    </row>
    <row r="57" spans="1:91">
      <c r="A57" s="2" t="s">
        <v>55</v>
      </c>
      <c r="B57" s="11">
        <f>(C57+D57+F57+G57+I57+J57+L57+N57+O57+P57+Q57+R57+S57)/(C57+D57+E57+G57+H57+K57+L57+M57+P57+Q57+R57+S57)</f>
        <v>1.4375</v>
      </c>
      <c r="C57" s="6">
        <v>1</v>
      </c>
      <c r="D57" s="6">
        <v>1</v>
      </c>
      <c r="E57" s="10">
        <v>2</v>
      </c>
      <c r="F57" s="9">
        <v>5</v>
      </c>
      <c r="G57" s="6">
        <v>1</v>
      </c>
      <c r="H57" s="10">
        <v>2</v>
      </c>
      <c r="I57" s="8">
        <v>2</v>
      </c>
      <c r="J57" s="8">
        <v>4</v>
      </c>
      <c r="K57" s="10">
        <v>2</v>
      </c>
      <c r="L57" s="6">
        <v>1</v>
      </c>
      <c r="M57" s="10">
        <v>2</v>
      </c>
      <c r="N57" s="8">
        <v>2</v>
      </c>
      <c r="O57" s="8">
        <v>2</v>
      </c>
      <c r="P57" s="6">
        <v>1</v>
      </c>
      <c r="Q57" s="6">
        <v>1</v>
      </c>
      <c r="R57" s="6">
        <v>1</v>
      </c>
      <c r="S57" s="6">
        <v>1</v>
      </c>
      <c r="T57" s="10">
        <v>2</v>
      </c>
      <c r="U57" s="6">
        <v>1</v>
      </c>
      <c r="V57" s="10">
        <v>2</v>
      </c>
      <c r="W57" s="6">
        <v>1</v>
      </c>
      <c r="X57" s="10">
        <v>2</v>
      </c>
      <c r="Y57" s="6">
        <v>1</v>
      </c>
      <c r="Z57" s="6">
        <v>1</v>
      </c>
      <c r="AA57" s="6">
        <v>1</v>
      </c>
      <c r="AB57" s="10">
        <v>2</v>
      </c>
      <c r="AC57" s="10">
        <v>2</v>
      </c>
      <c r="AD57" s="10">
        <v>2</v>
      </c>
      <c r="AE57" s="10">
        <v>2</v>
      </c>
      <c r="AF57" s="10">
        <v>2</v>
      </c>
      <c r="AG57" s="10">
        <v>2</v>
      </c>
      <c r="AH57" s="10">
        <v>2</v>
      </c>
      <c r="AI57" s="10">
        <v>2</v>
      </c>
      <c r="AJ57" s="10">
        <v>2</v>
      </c>
      <c r="AK57" s="10">
        <v>2</v>
      </c>
      <c r="AL57" s="10">
        <v>2</v>
      </c>
      <c r="AM57" s="10">
        <v>2</v>
      </c>
      <c r="AN57" s="6">
        <v>1</v>
      </c>
      <c r="AO57" s="6">
        <v>1</v>
      </c>
      <c r="AP57" s="6">
        <v>1</v>
      </c>
      <c r="AQ57" s="6">
        <v>1</v>
      </c>
      <c r="AR57" s="6">
        <v>1</v>
      </c>
      <c r="AS57" s="10">
        <v>2</v>
      </c>
      <c r="AT57" s="6">
        <v>1</v>
      </c>
      <c r="AU57" s="10">
        <v>2</v>
      </c>
      <c r="AV57" s="6"/>
      <c r="AW57" s="10">
        <v>2</v>
      </c>
      <c r="AX57" s="10">
        <v>2</v>
      </c>
      <c r="AY57" s="6"/>
      <c r="AZ57" s="6"/>
      <c r="BA57" s="6"/>
      <c r="BB57" s="6"/>
      <c r="BC57" s="6">
        <v>1</v>
      </c>
      <c r="BD57" s="6"/>
      <c r="BE57" s="6"/>
      <c r="BF57" s="6"/>
      <c r="BG57" s="6"/>
      <c r="BH57" s="6">
        <v>1</v>
      </c>
      <c r="BI57" s="10">
        <v>2</v>
      </c>
      <c r="BJ57" s="10">
        <v>2</v>
      </c>
      <c r="BK57" s="6"/>
      <c r="BL57" s="10">
        <v>2</v>
      </c>
      <c r="BM57" s="6"/>
      <c r="BN57" s="6"/>
      <c r="BO57" s="6"/>
      <c r="BP57" s="8">
        <v>2</v>
      </c>
      <c r="BQ57" s="6"/>
      <c r="BR57" s="6">
        <v>1</v>
      </c>
      <c r="BS57" s="6"/>
      <c r="BT57" s="6"/>
      <c r="BU57" s="6">
        <v>1</v>
      </c>
      <c r="BV57" s="6"/>
      <c r="BW57" s="6">
        <v>1</v>
      </c>
      <c r="BX57" s="6"/>
      <c r="BY57" s="6">
        <v>1</v>
      </c>
      <c r="BZ57" s="6">
        <v>1</v>
      </c>
      <c r="CA57" s="6">
        <v>1</v>
      </c>
      <c r="CB57" s="6">
        <v>1</v>
      </c>
      <c r="CC57" s="6"/>
      <c r="CD57" s="6"/>
      <c r="CE57" s="6">
        <v>1</v>
      </c>
      <c r="CF57" s="10">
        <v>2</v>
      </c>
      <c r="CG57" s="6"/>
      <c r="CH57" s="10">
        <v>2</v>
      </c>
      <c r="CI57" s="6"/>
      <c r="CJ57" s="6"/>
      <c r="CK57" s="6">
        <v>1</v>
      </c>
      <c r="CL57" s="10">
        <v>2</v>
      </c>
      <c r="CM57" s="6"/>
    </row>
    <row r="58" spans="1:91">
      <c r="A58" s="2" t="s">
        <v>80</v>
      </c>
      <c r="B58" s="11">
        <f>(C58+D58+E58+G58+I58+J58+K58+L58+N58+P58+Q58+R58+S58)/(C58+D58+E58+F58+H58+L58+M58+O58+P58+Q58+R58+S58)</f>
        <v>1.6875</v>
      </c>
      <c r="C58" s="6">
        <v>1</v>
      </c>
      <c r="D58" s="6">
        <v>1</v>
      </c>
      <c r="E58" s="6">
        <v>1</v>
      </c>
      <c r="F58" s="10">
        <v>2</v>
      </c>
      <c r="G58" s="8">
        <v>4</v>
      </c>
      <c r="H58" s="10">
        <v>2</v>
      </c>
      <c r="I58" s="8">
        <v>4</v>
      </c>
      <c r="J58" s="8">
        <v>2</v>
      </c>
      <c r="K58" s="9">
        <v>5</v>
      </c>
      <c r="L58" s="6">
        <v>1</v>
      </c>
      <c r="M58" s="10">
        <v>2</v>
      </c>
      <c r="N58" s="8">
        <v>4</v>
      </c>
      <c r="O58" s="10">
        <v>2</v>
      </c>
      <c r="P58" s="6">
        <v>1</v>
      </c>
      <c r="Q58" s="6">
        <v>1</v>
      </c>
      <c r="R58" s="6">
        <v>1</v>
      </c>
      <c r="S58" s="6">
        <v>1</v>
      </c>
      <c r="T58" s="6">
        <v>1</v>
      </c>
      <c r="U58" s="6">
        <v>1</v>
      </c>
      <c r="V58" s="10">
        <v>2</v>
      </c>
      <c r="W58" s="6">
        <v>1</v>
      </c>
      <c r="X58" s="6">
        <v>1</v>
      </c>
      <c r="Y58" s="6">
        <v>1</v>
      </c>
      <c r="Z58" s="10">
        <v>2</v>
      </c>
      <c r="AA58" s="6">
        <v>1</v>
      </c>
      <c r="AB58" s="10">
        <v>2</v>
      </c>
      <c r="AC58" s="6">
        <v>1</v>
      </c>
      <c r="AD58" s="10">
        <v>2</v>
      </c>
      <c r="AE58" s="6">
        <v>1</v>
      </c>
      <c r="AF58" s="6">
        <v>1</v>
      </c>
      <c r="AG58" s="6">
        <v>1</v>
      </c>
      <c r="AH58" s="6">
        <v>1</v>
      </c>
      <c r="AI58" s="10">
        <v>2</v>
      </c>
      <c r="AJ58" s="10">
        <v>2</v>
      </c>
      <c r="AK58" s="6">
        <v>1</v>
      </c>
      <c r="AL58" s="6">
        <v>1</v>
      </c>
      <c r="AM58" s="6">
        <v>1</v>
      </c>
      <c r="AN58" s="10">
        <v>2</v>
      </c>
      <c r="AO58" s="10">
        <v>2</v>
      </c>
      <c r="AP58" s="10">
        <v>2</v>
      </c>
      <c r="AQ58" s="8">
        <v>4</v>
      </c>
      <c r="AR58" s="8">
        <v>2</v>
      </c>
      <c r="AS58" s="8">
        <v>4</v>
      </c>
      <c r="AT58" s="6">
        <v>1</v>
      </c>
      <c r="AU58" s="10">
        <v>2</v>
      </c>
      <c r="AV58" s="6"/>
      <c r="AW58" s="10">
        <v>2</v>
      </c>
      <c r="AX58" s="10">
        <v>2</v>
      </c>
      <c r="AY58" s="6"/>
      <c r="AZ58" s="6"/>
      <c r="BA58" s="6"/>
      <c r="BB58" s="6"/>
      <c r="BC58" s="6">
        <v>1</v>
      </c>
      <c r="BD58" s="6"/>
      <c r="BE58" s="6"/>
      <c r="BF58" s="6"/>
      <c r="BG58" s="6"/>
      <c r="BH58" s="6">
        <v>1</v>
      </c>
      <c r="BI58" s="6">
        <v>1</v>
      </c>
      <c r="BJ58" s="10">
        <v>2</v>
      </c>
      <c r="BK58" s="6"/>
      <c r="BL58" s="6">
        <v>1</v>
      </c>
      <c r="BM58" s="6"/>
      <c r="BN58" s="6"/>
      <c r="BO58" s="6"/>
      <c r="BP58" s="8">
        <v>4</v>
      </c>
      <c r="BQ58" s="6"/>
      <c r="BR58" s="6">
        <v>1</v>
      </c>
      <c r="BS58" s="6"/>
      <c r="BT58" s="6"/>
      <c r="BU58" s="6">
        <v>1</v>
      </c>
      <c r="BV58" s="6"/>
      <c r="BW58" s="10">
        <v>2</v>
      </c>
      <c r="BX58" s="6"/>
      <c r="BY58" s="10">
        <v>2</v>
      </c>
      <c r="BZ58" s="10">
        <v>2</v>
      </c>
      <c r="CA58" s="6">
        <v>1</v>
      </c>
      <c r="CB58" s="6">
        <v>1</v>
      </c>
      <c r="CC58" s="6"/>
      <c r="CD58" s="6"/>
      <c r="CE58" s="6">
        <v>1</v>
      </c>
      <c r="CF58" s="10">
        <v>2</v>
      </c>
      <c r="CG58" s="6"/>
      <c r="CH58" s="10">
        <v>2</v>
      </c>
      <c r="CI58" s="6"/>
      <c r="CJ58" s="6"/>
      <c r="CK58" s="6">
        <v>1</v>
      </c>
      <c r="CL58" s="10">
        <v>2</v>
      </c>
      <c r="CM58" s="6"/>
    </row>
    <row r="59" spans="1:91">
      <c r="A59" s="2" t="s">
        <v>56</v>
      </c>
      <c r="B59" s="11">
        <f>(C59+E59+F59+G59+H59+I59+J59+K59+N59+P59+Q59+R59+S59)/(C59+D59+E59+F59+H59+K59+L59+M59+O59+P59+Q59+R59+S59)</f>
        <v>1.2352941176470589</v>
      </c>
      <c r="C59" s="6">
        <v>1</v>
      </c>
      <c r="D59" s="10">
        <v>2</v>
      </c>
      <c r="E59" s="6">
        <v>1</v>
      </c>
      <c r="F59" s="6">
        <v>1</v>
      </c>
      <c r="G59" s="8">
        <v>4</v>
      </c>
      <c r="H59" s="6">
        <v>1</v>
      </c>
      <c r="I59" s="8">
        <v>4</v>
      </c>
      <c r="J59" s="8">
        <v>2</v>
      </c>
      <c r="K59" s="6">
        <v>1</v>
      </c>
      <c r="L59" s="10">
        <v>2</v>
      </c>
      <c r="M59" s="10">
        <v>2</v>
      </c>
      <c r="N59" s="8">
        <v>2</v>
      </c>
      <c r="O59" s="10">
        <v>2</v>
      </c>
      <c r="P59" s="6">
        <v>1</v>
      </c>
      <c r="Q59" s="6">
        <v>1</v>
      </c>
      <c r="R59" s="6">
        <v>1</v>
      </c>
      <c r="S59" s="6">
        <v>1</v>
      </c>
      <c r="T59" s="6">
        <v>1</v>
      </c>
      <c r="U59" s="10">
        <v>2</v>
      </c>
      <c r="V59" s="10">
        <v>2</v>
      </c>
      <c r="W59" s="10">
        <v>2</v>
      </c>
      <c r="X59" s="10">
        <v>2</v>
      </c>
      <c r="Y59" s="10">
        <v>2</v>
      </c>
      <c r="Z59" s="10">
        <v>2</v>
      </c>
      <c r="AA59" s="10">
        <v>2</v>
      </c>
      <c r="AB59" s="6">
        <v>1</v>
      </c>
      <c r="AC59" s="6">
        <v>1</v>
      </c>
      <c r="AD59" s="6">
        <v>1</v>
      </c>
      <c r="AE59" s="6">
        <v>1</v>
      </c>
      <c r="AF59" s="6">
        <v>1</v>
      </c>
      <c r="AG59" s="6">
        <v>1</v>
      </c>
      <c r="AH59" s="10">
        <v>2</v>
      </c>
      <c r="AI59" s="10">
        <v>2</v>
      </c>
      <c r="AJ59" s="10">
        <v>2</v>
      </c>
      <c r="AK59" s="6">
        <v>1</v>
      </c>
      <c r="AL59" s="6">
        <v>1</v>
      </c>
      <c r="AM59" s="6">
        <v>1</v>
      </c>
      <c r="AN59" s="10">
        <v>2</v>
      </c>
      <c r="AO59" s="6">
        <v>1</v>
      </c>
      <c r="AP59" s="6">
        <v>1</v>
      </c>
      <c r="AQ59" s="8">
        <v>4</v>
      </c>
      <c r="AR59" s="8">
        <v>2</v>
      </c>
      <c r="AS59" s="6">
        <v>1</v>
      </c>
      <c r="AT59" s="10">
        <v>2</v>
      </c>
      <c r="AU59" s="10">
        <v>2</v>
      </c>
      <c r="AV59" s="6"/>
      <c r="AW59" s="6">
        <v>1</v>
      </c>
      <c r="AX59" s="6">
        <v>1</v>
      </c>
      <c r="AY59" s="6"/>
      <c r="AZ59" s="6"/>
      <c r="BA59" s="6"/>
      <c r="BB59" s="6"/>
      <c r="BC59" s="6">
        <v>1</v>
      </c>
      <c r="BD59" s="6"/>
      <c r="BE59" s="6"/>
      <c r="BF59" s="6"/>
      <c r="BG59" s="6"/>
      <c r="BH59" s="6">
        <v>1</v>
      </c>
      <c r="BI59" s="10">
        <v>2</v>
      </c>
      <c r="BJ59" s="10">
        <v>2</v>
      </c>
      <c r="BK59" s="6"/>
      <c r="BL59" s="6">
        <v>1</v>
      </c>
      <c r="BM59" s="6"/>
      <c r="BN59" s="6"/>
      <c r="BO59" s="6"/>
      <c r="BP59" s="8">
        <v>2</v>
      </c>
      <c r="BQ59" s="6"/>
      <c r="BR59" s="10">
        <v>2</v>
      </c>
      <c r="BS59" s="6"/>
      <c r="BT59" s="6"/>
      <c r="BU59" s="6">
        <v>1</v>
      </c>
      <c r="BV59" s="6"/>
      <c r="BW59" s="10">
        <v>2</v>
      </c>
      <c r="BX59" s="6"/>
      <c r="BY59" s="10">
        <v>2</v>
      </c>
      <c r="BZ59" s="10">
        <v>2</v>
      </c>
      <c r="CA59" s="6">
        <v>1</v>
      </c>
      <c r="CB59" s="10">
        <v>2</v>
      </c>
      <c r="CC59" s="6"/>
      <c r="CD59" s="6"/>
      <c r="CE59" s="10">
        <v>2</v>
      </c>
      <c r="CF59" s="10">
        <v>2</v>
      </c>
      <c r="CG59" s="6"/>
      <c r="CH59" s="6">
        <v>1</v>
      </c>
      <c r="CI59" s="6"/>
      <c r="CJ59" s="6"/>
      <c r="CK59" s="10">
        <v>2</v>
      </c>
      <c r="CL59" s="10">
        <v>2</v>
      </c>
      <c r="CM59" s="6"/>
    </row>
    <row r="60" spans="1:91">
      <c r="A60" s="2" t="s">
        <v>58</v>
      </c>
      <c r="B60" s="11">
        <f>(C60+D60+E60+F60+G60+H60+I60+J60+L60+M60+N60+O60+P60+Q60+R60+S60)/(C60+D60+E60+F60+H60+I60+K60+L60+N60+O60+Q60+S60)</f>
        <v>1.8461538461538463</v>
      </c>
      <c r="C60" s="6">
        <v>1</v>
      </c>
      <c r="D60" s="6">
        <v>1</v>
      </c>
      <c r="E60" s="6">
        <v>1</v>
      </c>
      <c r="F60" s="6">
        <v>1</v>
      </c>
      <c r="G60" s="8">
        <v>2</v>
      </c>
      <c r="H60" s="6">
        <v>1</v>
      </c>
      <c r="I60" s="6">
        <v>1</v>
      </c>
      <c r="J60" s="8">
        <v>2</v>
      </c>
      <c r="K60" s="10">
        <v>2</v>
      </c>
      <c r="L60" s="6">
        <v>1</v>
      </c>
      <c r="M60" s="9">
        <v>5</v>
      </c>
      <c r="N60" s="6">
        <v>1</v>
      </c>
      <c r="O60" s="6">
        <v>1</v>
      </c>
      <c r="P60" s="8">
        <v>2</v>
      </c>
      <c r="Q60" s="6">
        <v>1</v>
      </c>
      <c r="R60" s="8">
        <v>2</v>
      </c>
      <c r="S60" s="6">
        <v>1</v>
      </c>
      <c r="T60" s="6">
        <v>1</v>
      </c>
      <c r="U60" s="6">
        <v>1</v>
      </c>
      <c r="V60" s="6">
        <v>1</v>
      </c>
      <c r="W60" s="6">
        <v>1</v>
      </c>
      <c r="X60" s="10">
        <v>2</v>
      </c>
      <c r="Y60" s="6">
        <v>1</v>
      </c>
      <c r="Z60" s="6">
        <v>1</v>
      </c>
      <c r="AA60" s="6">
        <v>1</v>
      </c>
      <c r="AB60" s="6">
        <v>1</v>
      </c>
      <c r="AC60" s="6">
        <v>1</v>
      </c>
      <c r="AD60" s="6">
        <v>1</v>
      </c>
      <c r="AE60" s="6">
        <v>1</v>
      </c>
      <c r="AF60" s="6">
        <v>1</v>
      </c>
      <c r="AG60" s="10">
        <v>2</v>
      </c>
      <c r="AH60" s="6">
        <v>1</v>
      </c>
      <c r="AI60" s="6">
        <v>1</v>
      </c>
      <c r="AJ60" s="6">
        <v>1</v>
      </c>
      <c r="AK60" s="6">
        <v>1</v>
      </c>
      <c r="AL60" s="6">
        <v>1</v>
      </c>
      <c r="AM60" s="6">
        <v>1</v>
      </c>
      <c r="AN60" s="6">
        <v>1</v>
      </c>
      <c r="AO60" s="6">
        <v>1</v>
      </c>
      <c r="AP60" s="6">
        <v>1</v>
      </c>
      <c r="AQ60" s="6">
        <v>1</v>
      </c>
      <c r="AR60" s="8">
        <v>2</v>
      </c>
      <c r="AS60" s="10">
        <v>2</v>
      </c>
      <c r="AT60" s="6">
        <v>1</v>
      </c>
      <c r="AU60" s="8">
        <v>2</v>
      </c>
      <c r="AV60" s="6"/>
      <c r="AW60" s="6">
        <v>1</v>
      </c>
      <c r="AX60" s="10">
        <v>2</v>
      </c>
      <c r="AY60" s="6"/>
      <c r="AZ60" s="6"/>
      <c r="BA60" s="6"/>
      <c r="BB60" s="6"/>
      <c r="BC60" s="6">
        <v>1</v>
      </c>
      <c r="BD60" s="6"/>
      <c r="BE60" s="6"/>
      <c r="BF60" s="6"/>
      <c r="BG60" s="6"/>
      <c r="BH60" s="8">
        <v>2</v>
      </c>
      <c r="BI60" s="10">
        <v>2</v>
      </c>
      <c r="BJ60" s="10">
        <v>2</v>
      </c>
      <c r="BK60" s="6"/>
      <c r="BL60" s="10">
        <v>2</v>
      </c>
      <c r="BM60" s="6"/>
      <c r="BN60" s="6"/>
      <c r="BO60" s="6"/>
      <c r="BP60" s="6">
        <v>1</v>
      </c>
      <c r="BQ60" s="6"/>
      <c r="BR60" s="6">
        <v>1</v>
      </c>
      <c r="BS60" s="6"/>
      <c r="BT60" s="6"/>
      <c r="BU60" s="6">
        <v>1</v>
      </c>
      <c r="BV60" s="6"/>
      <c r="BW60" s="6">
        <v>1</v>
      </c>
      <c r="BX60" s="6"/>
      <c r="BY60" s="6">
        <v>1</v>
      </c>
      <c r="BZ60" s="6">
        <v>1</v>
      </c>
      <c r="CA60" s="8">
        <v>2</v>
      </c>
      <c r="CB60" s="6">
        <v>1</v>
      </c>
      <c r="CC60" s="6"/>
      <c r="CD60" s="6"/>
      <c r="CE60" s="6">
        <v>1</v>
      </c>
      <c r="CF60" s="6">
        <v>1</v>
      </c>
      <c r="CG60" s="6"/>
      <c r="CH60" s="6">
        <v>1</v>
      </c>
      <c r="CI60" s="6"/>
      <c r="CJ60" s="6"/>
      <c r="CK60" s="6">
        <v>1</v>
      </c>
      <c r="CL60" s="6">
        <v>1</v>
      </c>
      <c r="CM60" s="6"/>
    </row>
    <row r="61" spans="1:91">
      <c r="A61" s="2" t="s">
        <v>59</v>
      </c>
      <c r="B61" s="11">
        <f>(C61+D61+F61+G61+I61+J61+K61+L61+M61+N61+O61+P61+Q61+R61+S61)/(C61+D61+E61+G61+H61+L61+M61+O61+P61+Q61+R61+S61)</f>
        <v>1.625</v>
      </c>
      <c r="C61" s="6">
        <v>1</v>
      </c>
      <c r="D61" s="6">
        <v>1</v>
      </c>
      <c r="E61" s="10">
        <v>2</v>
      </c>
      <c r="F61" s="9">
        <v>5</v>
      </c>
      <c r="G61" s="6">
        <v>1</v>
      </c>
      <c r="H61" s="10">
        <v>4</v>
      </c>
      <c r="I61" s="8">
        <v>2</v>
      </c>
      <c r="J61" s="8">
        <v>2</v>
      </c>
      <c r="K61" s="9">
        <v>5</v>
      </c>
      <c r="L61" s="6">
        <v>1</v>
      </c>
      <c r="M61" s="6">
        <v>1</v>
      </c>
      <c r="N61" s="8">
        <v>2</v>
      </c>
      <c r="O61" s="6">
        <v>1</v>
      </c>
      <c r="P61" s="6">
        <v>1</v>
      </c>
      <c r="Q61" s="6">
        <v>1</v>
      </c>
      <c r="R61" s="6">
        <v>1</v>
      </c>
      <c r="S61" s="6">
        <v>1</v>
      </c>
      <c r="T61" s="10">
        <v>2</v>
      </c>
      <c r="U61" s="6">
        <v>1</v>
      </c>
      <c r="V61" s="6">
        <v>1</v>
      </c>
      <c r="W61" s="6">
        <v>1</v>
      </c>
      <c r="X61" s="6">
        <v>1</v>
      </c>
      <c r="Y61" s="6">
        <v>1</v>
      </c>
      <c r="Z61" s="6">
        <v>1</v>
      </c>
      <c r="AA61" s="6">
        <v>1</v>
      </c>
      <c r="AB61" s="10">
        <v>2</v>
      </c>
      <c r="AC61" s="10">
        <v>2</v>
      </c>
      <c r="AD61" s="10">
        <v>4</v>
      </c>
      <c r="AE61" s="10">
        <v>2</v>
      </c>
      <c r="AF61" s="10">
        <v>2</v>
      </c>
      <c r="AG61" s="10">
        <v>2</v>
      </c>
      <c r="AH61" s="10">
        <v>2</v>
      </c>
      <c r="AI61" s="10">
        <v>2</v>
      </c>
      <c r="AJ61" s="10">
        <v>2</v>
      </c>
      <c r="AK61" s="10">
        <v>2</v>
      </c>
      <c r="AL61" s="10">
        <v>2</v>
      </c>
      <c r="AM61" s="10">
        <v>2</v>
      </c>
      <c r="AN61" s="6">
        <v>1</v>
      </c>
      <c r="AO61" s="6">
        <v>1</v>
      </c>
      <c r="AP61" s="6">
        <v>1</v>
      </c>
      <c r="AQ61" s="6">
        <v>1</v>
      </c>
      <c r="AR61" s="6">
        <v>1</v>
      </c>
      <c r="AS61" s="6">
        <v>1</v>
      </c>
      <c r="AT61" s="6">
        <v>1</v>
      </c>
      <c r="AU61" s="6">
        <v>1</v>
      </c>
      <c r="AV61" s="6"/>
      <c r="AW61" s="10">
        <v>4</v>
      </c>
      <c r="AX61" s="10">
        <v>4</v>
      </c>
      <c r="AY61" s="6"/>
      <c r="AZ61" s="6"/>
      <c r="BA61" s="6"/>
      <c r="BB61" s="6"/>
      <c r="BC61" s="6">
        <v>1</v>
      </c>
      <c r="BD61" s="6"/>
      <c r="BE61" s="6"/>
      <c r="BF61" s="6"/>
      <c r="BG61" s="6"/>
      <c r="BH61" s="6">
        <v>1</v>
      </c>
      <c r="BI61" s="6">
        <v>1</v>
      </c>
      <c r="BJ61" s="6">
        <v>1</v>
      </c>
      <c r="BK61" s="6"/>
      <c r="BL61" s="6">
        <v>1</v>
      </c>
      <c r="BM61" s="6"/>
      <c r="BN61" s="6"/>
      <c r="BO61" s="6"/>
      <c r="BP61" s="8">
        <v>2</v>
      </c>
      <c r="BQ61" s="6"/>
      <c r="BR61" s="6">
        <v>1</v>
      </c>
      <c r="BS61" s="6"/>
      <c r="BT61" s="6"/>
      <c r="BU61" s="6">
        <v>1</v>
      </c>
      <c r="BV61" s="6"/>
      <c r="BW61" s="6">
        <v>1</v>
      </c>
      <c r="BX61" s="6"/>
      <c r="BY61" s="6">
        <v>1</v>
      </c>
      <c r="BZ61" s="6">
        <v>1</v>
      </c>
      <c r="CA61" s="6">
        <v>1</v>
      </c>
      <c r="CB61" s="6">
        <v>1</v>
      </c>
      <c r="CC61" s="6"/>
      <c r="CD61" s="6"/>
      <c r="CE61" s="6">
        <v>1</v>
      </c>
      <c r="CF61" s="6">
        <v>1</v>
      </c>
      <c r="CG61" s="6"/>
      <c r="CH61" s="10">
        <v>4</v>
      </c>
      <c r="CI61" s="6"/>
      <c r="CJ61" s="6"/>
      <c r="CK61" s="6">
        <v>1</v>
      </c>
      <c r="CL61" s="6">
        <v>1</v>
      </c>
      <c r="CM61" s="6"/>
    </row>
    <row r="62" spans="1:91">
      <c r="A62" s="2" t="s">
        <v>60</v>
      </c>
      <c r="B62" s="11">
        <f>(C62+D62+F62+I62+J62+K62+L62+M62+O62+Q62+S62)/(C62+D62+E62+G62+H62+K62+L62+N62+P62+Q62+R62+S62)</f>
        <v>1.0555555555555556</v>
      </c>
      <c r="C62" s="6">
        <v>1</v>
      </c>
      <c r="D62" s="6">
        <v>1</v>
      </c>
      <c r="E62" s="10">
        <v>2</v>
      </c>
      <c r="F62" s="9">
        <v>5</v>
      </c>
      <c r="G62" s="10">
        <v>2</v>
      </c>
      <c r="H62" s="10">
        <v>2</v>
      </c>
      <c r="I62" s="8">
        <v>2</v>
      </c>
      <c r="J62" s="8">
        <v>2</v>
      </c>
      <c r="K62" s="6">
        <v>1</v>
      </c>
      <c r="L62" s="6">
        <v>1</v>
      </c>
      <c r="M62" s="8">
        <v>2</v>
      </c>
      <c r="N62" s="10">
        <v>2</v>
      </c>
      <c r="O62" s="8">
        <v>2</v>
      </c>
      <c r="P62" s="10">
        <v>2</v>
      </c>
      <c r="Q62" s="6">
        <v>1</v>
      </c>
      <c r="R62" s="10">
        <v>2</v>
      </c>
      <c r="S62" s="6">
        <v>1</v>
      </c>
      <c r="T62" s="10">
        <v>2</v>
      </c>
      <c r="U62" s="6">
        <v>1</v>
      </c>
      <c r="V62" s="6">
        <v>1</v>
      </c>
      <c r="W62" s="6">
        <v>1</v>
      </c>
      <c r="X62" s="6">
        <v>1</v>
      </c>
      <c r="Y62" s="6">
        <v>1</v>
      </c>
      <c r="Z62" s="6">
        <v>1</v>
      </c>
      <c r="AA62" s="6">
        <v>1</v>
      </c>
      <c r="AB62" s="10">
        <v>2</v>
      </c>
      <c r="AC62" s="10">
        <v>2</v>
      </c>
      <c r="AD62" s="10">
        <v>2</v>
      </c>
      <c r="AE62" s="10">
        <v>2</v>
      </c>
      <c r="AF62" s="10">
        <v>2</v>
      </c>
      <c r="AG62" s="10">
        <v>2</v>
      </c>
      <c r="AH62" s="10">
        <v>2</v>
      </c>
      <c r="AI62" s="10">
        <v>2</v>
      </c>
      <c r="AJ62" s="10">
        <v>2</v>
      </c>
      <c r="AK62" s="10">
        <v>2</v>
      </c>
      <c r="AL62" s="10">
        <v>2</v>
      </c>
      <c r="AM62" s="10">
        <v>2</v>
      </c>
      <c r="AN62" s="6">
        <v>1</v>
      </c>
      <c r="AO62" s="10">
        <v>2</v>
      </c>
      <c r="AP62" s="6">
        <v>1</v>
      </c>
      <c r="AQ62" s="10">
        <v>2</v>
      </c>
      <c r="AR62" s="10">
        <v>2</v>
      </c>
      <c r="AS62" s="10">
        <v>2</v>
      </c>
      <c r="AT62" s="10">
        <v>2</v>
      </c>
      <c r="AU62" s="10">
        <v>2</v>
      </c>
      <c r="AV62" s="6"/>
      <c r="AW62" s="10">
        <v>2</v>
      </c>
      <c r="AX62" s="10">
        <v>2</v>
      </c>
      <c r="AY62" s="6"/>
      <c r="AZ62" s="6"/>
      <c r="BA62" s="6"/>
      <c r="BB62" s="6"/>
      <c r="BC62" s="6">
        <v>1</v>
      </c>
      <c r="BD62" s="6"/>
      <c r="BE62" s="6"/>
      <c r="BF62" s="6"/>
      <c r="BG62" s="6"/>
      <c r="BH62" s="10">
        <v>2</v>
      </c>
      <c r="BI62" s="6">
        <v>1</v>
      </c>
      <c r="BJ62" s="6">
        <v>1</v>
      </c>
      <c r="BK62" s="6"/>
      <c r="BL62" s="6">
        <v>1</v>
      </c>
      <c r="BM62" s="6"/>
      <c r="BN62" s="6"/>
      <c r="BO62" s="6"/>
      <c r="BP62" s="10">
        <v>2</v>
      </c>
      <c r="BQ62" s="6"/>
      <c r="BR62" s="10">
        <v>2</v>
      </c>
      <c r="BS62" s="6"/>
      <c r="BT62" s="6"/>
      <c r="BU62" s="10">
        <v>2</v>
      </c>
      <c r="BV62" s="6"/>
      <c r="BW62" s="6">
        <v>1</v>
      </c>
      <c r="BX62" s="6"/>
      <c r="BY62" s="10">
        <v>2</v>
      </c>
      <c r="BZ62" s="6">
        <v>1</v>
      </c>
      <c r="CA62" s="10">
        <v>2</v>
      </c>
      <c r="CB62" s="10">
        <v>2</v>
      </c>
      <c r="CC62" s="6"/>
      <c r="CD62" s="6"/>
      <c r="CE62" s="6">
        <v>1</v>
      </c>
      <c r="CF62" s="6">
        <v>1</v>
      </c>
      <c r="CG62" s="6"/>
      <c r="CH62" s="10">
        <v>2</v>
      </c>
      <c r="CI62" s="6"/>
      <c r="CJ62" s="6"/>
      <c r="CK62" s="6">
        <v>1</v>
      </c>
      <c r="CL62" s="6">
        <v>1</v>
      </c>
      <c r="CM62" s="6"/>
    </row>
    <row r="63" spans="1:91">
      <c r="A63" s="2" t="s">
        <v>62</v>
      </c>
      <c r="B63" s="11">
        <f>(C63+D63+F63+J63+L63+M63+N63+O63+P63+Q63+R63)/(E63+G63+H63+I63+K63+M63+N63+P63+Q63+R63+S63)</f>
        <v>1.0476190476190477</v>
      </c>
      <c r="C63" s="8">
        <v>2</v>
      </c>
      <c r="D63" s="8">
        <v>2</v>
      </c>
      <c r="E63" s="10">
        <v>4</v>
      </c>
      <c r="F63" s="9">
        <v>5</v>
      </c>
      <c r="G63" s="10">
        <v>4</v>
      </c>
      <c r="H63" s="10">
        <v>2</v>
      </c>
      <c r="I63" s="10">
        <v>2</v>
      </c>
      <c r="J63" s="8">
        <v>4</v>
      </c>
      <c r="K63" s="10">
        <v>2</v>
      </c>
      <c r="L63" s="8">
        <v>2</v>
      </c>
      <c r="M63" s="6">
        <v>1</v>
      </c>
      <c r="N63" s="6">
        <v>1</v>
      </c>
      <c r="O63" s="8">
        <v>2</v>
      </c>
      <c r="P63" s="6">
        <v>1</v>
      </c>
      <c r="Q63" s="6">
        <v>1</v>
      </c>
      <c r="R63" s="6">
        <v>1</v>
      </c>
      <c r="S63" s="10">
        <v>2</v>
      </c>
      <c r="T63" s="10">
        <v>4</v>
      </c>
      <c r="U63" s="8">
        <v>2</v>
      </c>
      <c r="V63" s="6">
        <v>1</v>
      </c>
      <c r="W63" s="10">
        <v>2</v>
      </c>
      <c r="X63" s="10">
        <v>2</v>
      </c>
      <c r="Y63" s="8">
        <v>2</v>
      </c>
      <c r="Z63" s="8">
        <v>2</v>
      </c>
      <c r="AA63" s="10">
        <v>2</v>
      </c>
      <c r="AB63" s="10">
        <v>4</v>
      </c>
      <c r="AC63" s="10">
        <v>4</v>
      </c>
      <c r="AD63" s="10">
        <v>4</v>
      </c>
      <c r="AE63" s="10">
        <v>4</v>
      </c>
      <c r="AF63" s="10">
        <v>4</v>
      </c>
      <c r="AG63" s="10">
        <v>4</v>
      </c>
      <c r="AH63" s="10">
        <v>4</v>
      </c>
      <c r="AI63" s="10">
        <v>4</v>
      </c>
      <c r="AJ63" s="10">
        <v>4</v>
      </c>
      <c r="AK63" s="10">
        <v>4</v>
      </c>
      <c r="AL63" s="10">
        <v>4</v>
      </c>
      <c r="AM63" s="10">
        <v>4</v>
      </c>
      <c r="AN63" s="8">
        <v>2</v>
      </c>
      <c r="AO63" s="6">
        <v>1</v>
      </c>
      <c r="AP63" s="10">
        <v>2</v>
      </c>
      <c r="AQ63" s="10">
        <v>4</v>
      </c>
      <c r="AR63" s="10">
        <v>4</v>
      </c>
      <c r="AS63" s="10">
        <v>4</v>
      </c>
      <c r="AT63" s="10">
        <v>4</v>
      </c>
      <c r="AU63" s="10">
        <v>4</v>
      </c>
      <c r="AV63" s="6"/>
      <c r="AW63" s="10">
        <v>4</v>
      </c>
      <c r="AX63" s="10">
        <v>2</v>
      </c>
      <c r="AY63" s="6"/>
      <c r="AZ63" s="6"/>
      <c r="BA63" s="6"/>
      <c r="BB63" s="6"/>
      <c r="BC63" s="10">
        <v>2</v>
      </c>
      <c r="BD63" s="6"/>
      <c r="BE63" s="6"/>
      <c r="BF63" s="6"/>
      <c r="BG63" s="6"/>
      <c r="BH63" s="6">
        <v>1</v>
      </c>
      <c r="BI63" s="10">
        <v>2</v>
      </c>
      <c r="BJ63" s="10">
        <v>2</v>
      </c>
      <c r="BK63" s="6"/>
      <c r="BL63" s="10">
        <v>2</v>
      </c>
      <c r="BM63" s="6"/>
      <c r="BN63" s="6"/>
      <c r="BO63" s="6"/>
      <c r="BP63" s="10">
        <v>2</v>
      </c>
      <c r="BQ63" s="6"/>
      <c r="BR63" s="6">
        <v>1</v>
      </c>
      <c r="BS63" s="6"/>
      <c r="BT63" s="6"/>
      <c r="BU63" s="10">
        <v>2</v>
      </c>
      <c r="BV63" s="6"/>
      <c r="BW63" s="8">
        <v>2</v>
      </c>
      <c r="BX63" s="6"/>
      <c r="BY63" s="6">
        <v>1</v>
      </c>
      <c r="BZ63" s="10">
        <v>2</v>
      </c>
      <c r="CA63" s="6">
        <v>1</v>
      </c>
      <c r="CB63" s="6">
        <v>1</v>
      </c>
      <c r="CC63" s="6"/>
      <c r="CD63" s="6"/>
      <c r="CE63" s="6">
        <v>1</v>
      </c>
      <c r="CF63" s="6">
        <v>1</v>
      </c>
      <c r="CG63" s="6"/>
      <c r="CH63" s="10">
        <v>2</v>
      </c>
      <c r="CI63" s="6"/>
      <c r="CJ63" s="6"/>
      <c r="CK63" s="10">
        <v>2</v>
      </c>
      <c r="CL63" s="10">
        <v>2</v>
      </c>
      <c r="CM63" s="6"/>
    </row>
    <row r="64" spans="1:91">
      <c r="A64" s="2" t="s">
        <v>63</v>
      </c>
      <c r="B64" s="11">
        <f>(C64+D64+E64+F64+G64+I64+J64+K64+L64+M64+N64+O64+P64+R64+S64)/(C64+E64+G64+H64+I64+K64+L64+M64+N64+P64+Q64+R64+S64)</f>
        <v>1.2941176470588236</v>
      </c>
      <c r="C64" s="6">
        <v>1</v>
      </c>
      <c r="D64" s="8">
        <v>2</v>
      </c>
      <c r="E64" s="6">
        <v>1</v>
      </c>
      <c r="F64" s="9">
        <v>5</v>
      </c>
      <c r="G64" s="6">
        <v>1</v>
      </c>
      <c r="H64" s="10">
        <v>4</v>
      </c>
      <c r="I64" s="6">
        <v>1</v>
      </c>
      <c r="J64" s="8">
        <v>2</v>
      </c>
      <c r="K64" s="6">
        <v>1</v>
      </c>
      <c r="L64" s="6">
        <v>1</v>
      </c>
      <c r="M64" s="6">
        <v>1</v>
      </c>
      <c r="N64" s="6">
        <v>1</v>
      </c>
      <c r="O64" s="8">
        <v>2</v>
      </c>
      <c r="P64" s="6">
        <v>1</v>
      </c>
      <c r="Q64" s="10">
        <v>2</v>
      </c>
      <c r="R64" s="6">
        <v>1</v>
      </c>
      <c r="S64" s="6">
        <v>1</v>
      </c>
      <c r="T64" s="6">
        <v>1</v>
      </c>
      <c r="U64" s="6">
        <v>1</v>
      </c>
      <c r="V64" s="6">
        <v>1</v>
      </c>
      <c r="W64" s="6">
        <v>1</v>
      </c>
      <c r="X64" s="6">
        <v>1</v>
      </c>
      <c r="Y64" s="6">
        <v>1</v>
      </c>
      <c r="Z64" s="8">
        <v>2</v>
      </c>
      <c r="AA64" s="6">
        <v>1</v>
      </c>
      <c r="AB64" s="6">
        <v>1</v>
      </c>
      <c r="AC64" s="6">
        <v>1</v>
      </c>
      <c r="AD64" s="10">
        <v>4</v>
      </c>
      <c r="AE64" s="6">
        <v>1</v>
      </c>
      <c r="AF64" s="7">
        <v>1</v>
      </c>
      <c r="AG64" s="6">
        <v>1</v>
      </c>
      <c r="AH64" s="6">
        <v>1</v>
      </c>
      <c r="AI64" s="6">
        <v>1</v>
      </c>
      <c r="AJ64" s="6">
        <v>1</v>
      </c>
      <c r="AK64" s="10">
        <v>2</v>
      </c>
      <c r="AL64" s="6">
        <v>1</v>
      </c>
      <c r="AM64" s="6">
        <v>1</v>
      </c>
      <c r="AN64" s="6">
        <v>1</v>
      </c>
      <c r="AO64" s="6">
        <v>1</v>
      </c>
      <c r="AP64" s="6">
        <v>1</v>
      </c>
      <c r="AQ64" s="6">
        <v>1</v>
      </c>
      <c r="AR64" s="6">
        <v>1</v>
      </c>
      <c r="AS64" s="6">
        <v>1</v>
      </c>
      <c r="AT64" s="6">
        <v>1</v>
      </c>
      <c r="AU64" s="6">
        <v>1</v>
      </c>
      <c r="AV64" s="6"/>
      <c r="AW64" s="10">
        <v>4</v>
      </c>
      <c r="AX64" s="10">
        <v>4</v>
      </c>
      <c r="AY64" s="6"/>
      <c r="AZ64" s="6"/>
      <c r="BA64" s="6"/>
      <c r="BB64" s="6"/>
      <c r="BC64" s="6">
        <v>1</v>
      </c>
      <c r="BD64" s="6"/>
      <c r="BE64" s="6"/>
      <c r="BF64" s="6"/>
      <c r="BG64" s="6"/>
      <c r="BH64" s="6">
        <v>1</v>
      </c>
      <c r="BI64" s="6">
        <v>1</v>
      </c>
      <c r="BJ64" s="6">
        <v>1</v>
      </c>
      <c r="BK64" s="6"/>
      <c r="BL64" s="10">
        <v>2</v>
      </c>
      <c r="BM64" s="6"/>
      <c r="BN64" s="6"/>
      <c r="BO64" s="6"/>
      <c r="BP64" s="6">
        <v>1</v>
      </c>
      <c r="BQ64" s="6"/>
      <c r="BR64" s="6">
        <v>1</v>
      </c>
      <c r="BS64" s="6"/>
      <c r="BT64" s="6"/>
      <c r="BU64" s="6">
        <v>1</v>
      </c>
      <c r="BV64" s="6"/>
      <c r="BW64" s="6">
        <v>1</v>
      </c>
      <c r="BX64" s="6"/>
      <c r="BY64" s="6">
        <v>1</v>
      </c>
      <c r="BZ64" s="6">
        <v>1</v>
      </c>
      <c r="CA64" s="6">
        <v>1</v>
      </c>
      <c r="CB64" s="6">
        <v>1</v>
      </c>
      <c r="CC64" s="6"/>
      <c r="CD64" s="6"/>
      <c r="CE64" s="10">
        <v>2</v>
      </c>
      <c r="CF64" s="10">
        <v>2</v>
      </c>
      <c r="CG64" s="6"/>
      <c r="CH64" s="10">
        <v>4</v>
      </c>
      <c r="CI64" s="6"/>
      <c r="CJ64" s="6"/>
      <c r="CK64" s="6">
        <v>1</v>
      </c>
      <c r="CL64" s="6">
        <v>1</v>
      </c>
      <c r="CM64" s="6"/>
    </row>
    <row r="65" spans="1:91">
      <c r="A65" s="2" t="s">
        <v>65</v>
      </c>
      <c r="B65" s="11">
        <f>(C65+D65+E65+G65+I65+J65+K65+L65+M65+N65+Q65+S65)/(C65+D65+E65+F65+H65+J65+L65+N65+O65+P65+Q65+R65+S65)</f>
        <v>1.1666666666666667</v>
      </c>
      <c r="C65" s="6">
        <v>1</v>
      </c>
      <c r="D65" s="6">
        <v>1</v>
      </c>
      <c r="E65" s="6">
        <v>1</v>
      </c>
      <c r="F65" s="10">
        <v>2</v>
      </c>
      <c r="G65" s="8">
        <v>2</v>
      </c>
      <c r="H65" s="10">
        <v>2</v>
      </c>
      <c r="I65" s="8">
        <v>4</v>
      </c>
      <c r="J65" s="6">
        <v>1</v>
      </c>
      <c r="K65" s="9">
        <v>5</v>
      </c>
      <c r="L65" s="6">
        <v>1</v>
      </c>
      <c r="M65" s="8">
        <v>2</v>
      </c>
      <c r="N65" s="7">
        <v>1</v>
      </c>
      <c r="O65" s="10">
        <v>2</v>
      </c>
      <c r="P65" s="10">
        <v>2</v>
      </c>
      <c r="Q65" s="6">
        <v>1</v>
      </c>
      <c r="R65" s="10">
        <v>2</v>
      </c>
      <c r="S65" s="6">
        <v>1</v>
      </c>
      <c r="T65" s="6">
        <v>1</v>
      </c>
      <c r="U65" s="6">
        <v>1</v>
      </c>
      <c r="V65" s="6">
        <v>1</v>
      </c>
      <c r="W65" s="6">
        <v>1</v>
      </c>
      <c r="X65" s="6">
        <v>1</v>
      </c>
      <c r="Y65" s="6">
        <v>1</v>
      </c>
      <c r="Z65" s="10">
        <v>2</v>
      </c>
      <c r="AA65" s="6">
        <v>1</v>
      </c>
      <c r="AB65" s="10">
        <v>2</v>
      </c>
      <c r="AC65" s="6">
        <v>1</v>
      </c>
      <c r="AD65" s="10">
        <v>2</v>
      </c>
      <c r="AE65" s="6">
        <v>1</v>
      </c>
      <c r="AF65" s="6">
        <v>1</v>
      </c>
      <c r="AG65" s="6">
        <v>1</v>
      </c>
      <c r="AH65" s="6">
        <v>1</v>
      </c>
      <c r="AI65" s="6">
        <v>1</v>
      </c>
      <c r="AJ65" s="10">
        <v>2</v>
      </c>
      <c r="AK65" s="6">
        <v>1</v>
      </c>
      <c r="AL65" s="6">
        <v>1</v>
      </c>
      <c r="AM65" s="10">
        <v>2</v>
      </c>
      <c r="AN65" s="10">
        <v>2</v>
      </c>
      <c r="AO65" s="10">
        <v>2</v>
      </c>
      <c r="AP65" s="10">
        <v>2</v>
      </c>
      <c r="AQ65" s="8">
        <v>2</v>
      </c>
      <c r="AR65" s="6">
        <v>1</v>
      </c>
      <c r="AS65" s="8">
        <v>2</v>
      </c>
      <c r="AT65" s="6">
        <v>1</v>
      </c>
      <c r="AU65" s="8">
        <v>2</v>
      </c>
      <c r="AV65" s="6"/>
      <c r="AW65" s="10">
        <v>2</v>
      </c>
      <c r="AX65" s="10">
        <v>2</v>
      </c>
      <c r="AY65" s="6"/>
      <c r="AZ65" s="6"/>
      <c r="BA65" s="6"/>
      <c r="BB65" s="6"/>
      <c r="BC65" s="6">
        <v>1</v>
      </c>
      <c r="BD65" s="6"/>
      <c r="BE65" s="6"/>
      <c r="BF65" s="6"/>
      <c r="BG65" s="6"/>
      <c r="BH65" s="10">
        <v>2</v>
      </c>
      <c r="BI65" s="6">
        <v>1</v>
      </c>
      <c r="BJ65" s="8">
        <v>2</v>
      </c>
      <c r="BK65" s="6"/>
      <c r="BL65" s="6">
        <v>1</v>
      </c>
      <c r="BM65" s="6"/>
      <c r="BN65" s="6"/>
      <c r="BO65" s="6"/>
      <c r="BP65" s="6">
        <v>1</v>
      </c>
      <c r="BQ65" s="6"/>
      <c r="BR65" s="6">
        <v>1</v>
      </c>
      <c r="BS65" s="6"/>
      <c r="BT65" s="6"/>
      <c r="BU65" s="6">
        <v>1</v>
      </c>
      <c r="BV65" s="6"/>
      <c r="BW65" s="10">
        <v>2</v>
      </c>
      <c r="BX65" s="6"/>
      <c r="BY65" s="10">
        <v>2</v>
      </c>
      <c r="BZ65" s="10">
        <v>2</v>
      </c>
      <c r="CA65" s="10">
        <v>2</v>
      </c>
      <c r="CB65" s="10">
        <v>2</v>
      </c>
      <c r="CC65" s="6"/>
      <c r="CD65" s="6"/>
      <c r="CE65" s="6">
        <v>1</v>
      </c>
      <c r="CF65" s="6">
        <v>1</v>
      </c>
      <c r="CG65" s="6"/>
      <c r="CH65" s="10">
        <v>2</v>
      </c>
      <c r="CI65" s="6"/>
      <c r="CJ65" s="6"/>
      <c r="CK65" s="6">
        <v>1</v>
      </c>
      <c r="CL65" s="6">
        <v>1</v>
      </c>
      <c r="CM65" s="6"/>
    </row>
    <row r="66" spans="1:91">
      <c r="A66" s="2" t="s">
        <v>33</v>
      </c>
      <c r="B66" s="11">
        <f>(C66+D66+E66+G66+H66+I66+J66+K66+M66+N66+P66+Q66+R66+S66)/(C66+D66+F66+G66+J66+L66+M66+N66+O66+P66+Q66+R66)</f>
        <v>1.2666666666666666</v>
      </c>
      <c r="C66" s="6">
        <v>1</v>
      </c>
      <c r="D66" s="6">
        <v>1</v>
      </c>
      <c r="E66" s="8">
        <v>2</v>
      </c>
      <c r="F66" s="10">
        <v>2</v>
      </c>
      <c r="G66" s="6">
        <v>1</v>
      </c>
      <c r="H66" s="8">
        <v>2</v>
      </c>
      <c r="I66" s="8">
        <v>2</v>
      </c>
      <c r="J66" s="6">
        <v>1</v>
      </c>
      <c r="K66" s="8">
        <v>2</v>
      </c>
      <c r="L66" s="10">
        <v>2</v>
      </c>
      <c r="M66" s="6">
        <v>1</v>
      </c>
      <c r="N66" s="6">
        <v>1</v>
      </c>
      <c r="O66" s="10">
        <v>2</v>
      </c>
      <c r="P66" s="6">
        <v>1</v>
      </c>
      <c r="Q66" s="6">
        <v>1</v>
      </c>
      <c r="R66" s="6">
        <v>1</v>
      </c>
      <c r="S66" s="8">
        <v>2</v>
      </c>
      <c r="T66" s="6">
        <v>1</v>
      </c>
      <c r="U66" s="10">
        <v>2</v>
      </c>
      <c r="V66" s="6">
        <v>1</v>
      </c>
      <c r="W66" s="6">
        <v>1</v>
      </c>
      <c r="X66" s="6">
        <v>1</v>
      </c>
      <c r="Y66" s="10">
        <v>2</v>
      </c>
      <c r="Z66" s="10">
        <v>2</v>
      </c>
      <c r="AA66" s="6">
        <v>1</v>
      </c>
      <c r="AB66" s="10">
        <v>2</v>
      </c>
      <c r="AC66" s="6">
        <v>1</v>
      </c>
      <c r="AD66" s="8">
        <v>2</v>
      </c>
      <c r="AE66" s="8">
        <v>2</v>
      </c>
      <c r="AF66" s="6">
        <v>1</v>
      </c>
      <c r="AG66" s="8">
        <v>2</v>
      </c>
      <c r="AH66" s="10">
        <v>2</v>
      </c>
      <c r="AI66" s="6">
        <v>1</v>
      </c>
      <c r="AJ66" s="10">
        <v>2</v>
      </c>
      <c r="AK66" s="6">
        <v>1</v>
      </c>
      <c r="AL66" s="8">
        <v>2</v>
      </c>
      <c r="AM66" s="6">
        <v>1</v>
      </c>
      <c r="AN66" s="10">
        <v>2</v>
      </c>
      <c r="AO66" s="10">
        <v>2</v>
      </c>
      <c r="AP66" s="10">
        <v>2</v>
      </c>
      <c r="AQ66" s="6">
        <v>1</v>
      </c>
      <c r="AR66" s="6">
        <v>1</v>
      </c>
      <c r="AS66" s="6">
        <v>1</v>
      </c>
      <c r="AT66" s="10">
        <v>2</v>
      </c>
      <c r="AU66" s="6">
        <v>1</v>
      </c>
      <c r="AV66" s="6"/>
      <c r="AW66" s="6">
        <v>1</v>
      </c>
      <c r="AX66" s="8">
        <v>2</v>
      </c>
      <c r="AY66" s="6"/>
      <c r="AZ66" s="6"/>
      <c r="BA66" s="6"/>
      <c r="BB66" s="6"/>
      <c r="BC66" s="8">
        <v>2</v>
      </c>
      <c r="BD66" s="6"/>
      <c r="BE66" s="6"/>
      <c r="BF66" s="6"/>
      <c r="BG66" s="6"/>
      <c r="BH66" s="6">
        <v>1</v>
      </c>
      <c r="BI66" s="10">
        <v>2</v>
      </c>
      <c r="BJ66" s="6">
        <v>1</v>
      </c>
      <c r="BK66" s="6"/>
      <c r="BL66" s="6">
        <v>1</v>
      </c>
      <c r="BM66" s="6"/>
      <c r="BN66" s="6"/>
      <c r="BO66" s="6"/>
      <c r="BP66" s="6">
        <v>1</v>
      </c>
      <c r="BQ66" s="6"/>
      <c r="BR66" s="10">
        <v>2</v>
      </c>
      <c r="BS66" s="6"/>
      <c r="BT66" s="6"/>
      <c r="BU66" s="6">
        <v>1</v>
      </c>
      <c r="BV66" s="6"/>
      <c r="BW66" s="10">
        <v>2</v>
      </c>
      <c r="BX66" s="6"/>
      <c r="BY66" s="10">
        <v>2</v>
      </c>
      <c r="BZ66" s="10">
        <v>2</v>
      </c>
      <c r="CA66" s="6">
        <v>1</v>
      </c>
      <c r="CB66" s="10">
        <v>2</v>
      </c>
      <c r="CC66" s="6"/>
      <c r="CD66" s="6"/>
      <c r="CE66" s="10">
        <v>2</v>
      </c>
      <c r="CF66" s="6">
        <v>1</v>
      </c>
      <c r="CG66" s="6"/>
      <c r="CH66" s="6">
        <v>1</v>
      </c>
      <c r="CI66" s="6"/>
      <c r="CJ66" s="6"/>
      <c r="CK66" s="10">
        <v>2</v>
      </c>
      <c r="CL66" s="6">
        <v>1</v>
      </c>
      <c r="CM66" s="6"/>
    </row>
    <row r="67" spans="1:91">
      <c r="A67" s="2" t="s">
        <v>85</v>
      </c>
      <c r="B67" s="11">
        <f>(C67+E67+F67+G67+I67+K67+M67+P67+Q67+R67+S67)/(C67+D67+H67+J67+L67+M67+N67+O67+P67+Q67+R67+S67)</f>
        <v>0.90909090909090906</v>
      </c>
      <c r="C67" s="6">
        <v>1</v>
      </c>
      <c r="D67" s="10">
        <v>4</v>
      </c>
      <c r="E67" s="8">
        <v>2</v>
      </c>
      <c r="F67" s="8">
        <v>2</v>
      </c>
      <c r="G67" s="8">
        <v>4</v>
      </c>
      <c r="H67" s="10">
        <v>2</v>
      </c>
      <c r="I67" s="8">
        <v>2</v>
      </c>
      <c r="J67" s="10">
        <v>2</v>
      </c>
      <c r="K67" s="8">
        <v>4</v>
      </c>
      <c r="L67" s="10">
        <v>4</v>
      </c>
      <c r="M67" s="6">
        <v>1</v>
      </c>
      <c r="N67" s="10">
        <v>2</v>
      </c>
      <c r="O67" s="10">
        <v>2</v>
      </c>
      <c r="P67" s="6">
        <v>1</v>
      </c>
      <c r="Q67" s="6">
        <v>1</v>
      </c>
      <c r="R67" s="6">
        <v>1</v>
      </c>
      <c r="S67" s="6">
        <v>1</v>
      </c>
      <c r="T67" s="6">
        <v>1</v>
      </c>
      <c r="U67" s="10">
        <v>4</v>
      </c>
      <c r="V67" s="6">
        <v>1</v>
      </c>
      <c r="W67" s="10">
        <v>4</v>
      </c>
      <c r="X67" s="10">
        <v>4</v>
      </c>
      <c r="Y67" s="10">
        <v>4</v>
      </c>
      <c r="Z67" s="10">
        <v>4</v>
      </c>
      <c r="AA67" s="10">
        <v>4</v>
      </c>
      <c r="AB67" s="8">
        <v>2</v>
      </c>
      <c r="AC67" s="8">
        <v>2</v>
      </c>
      <c r="AD67" s="10">
        <v>2</v>
      </c>
      <c r="AE67" s="8">
        <v>2</v>
      </c>
      <c r="AF67" s="10">
        <v>2</v>
      </c>
      <c r="AG67" s="8">
        <v>2</v>
      </c>
      <c r="AH67" s="10">
        <v>4</v>
      </c>
      <c r="AI67" s="6">
        <v>1</v>
      </c>
      <c r="AJ67" s="10">
        <v>2</v>
      </c>
      <c r="AK67" s="6">
        <v>1</v>
      </c>
      <c r="AL67" s="6">
        <v>1</v>
      </c>
      <c r="AM67" s="6">
        <v>1</v>
      </c>
      <c r="AN67" s="10">
        <v>4</v>
      </c>
      <c r="AO67" s="6">
        <v>1</v>
      </c>
      <c r="AP67" s="6">
        <v>1</v>
      </c>
      <c r="AQ67" s="8">
        <v>2</v>
      </c>
      <c r="AR67" s="10">
        <v>2</v>
      </c>
      <c r="AS67" s="8">
        <v>4</v>
      </c>
      <c r="AT67" s="10">
        <v>4</v>
      </c>
      <c r="AU67" s="6">
        <v>1</v>
      </c>
      <c r="AV67" s="6"/>
      <c r="AW67" s="10">
        <v>2</v>
      </c>
      <c r="AX67" s="10">
        <v>2</v>
      </c>
      <c r="AY67" s="6"/>
      <c r="AZ67" s="6"/>
      <c r="BA67" s="6"/>
      <c r="BB67" s="6"/>
      <c r="BC67" s="6">
        <v>1</v>
      </c>
      <c r="BD67" s="6"/>
      <c r="BE67" s="6"/>
      <c r="BF67" s="6"/>
      <c r="BG67" s="6"/>
      <c r="BH67" s="10">
        <v>2</v>
      </c>
      <c r="BI67" s="10">
        <v>4</v>
      </c>
      <c r="BJ67" s="6">
        <v>1</v>
      </c>
      <c r="BK67" s="6"/>
      <c r="BL67" s="6">
        <v>1</v>
      </c>
      <c r="BM67" s="6"/>
      <c r="BN67" s="6"/>
      <c r="BO67" s="6"/>
      <c r="BP67" s="10">
        <v>2</v>
      </c>
      <c r="BQ67" s="6"/>
      <c r="BR67" s="10">
        <v>4</v>
      </c>
      <c r="BS67" s="6"/>
      <c r="BT67" s="6"/>
      <c r="BU67" s="10">
        <v>2</v>
      </c>
      <c r="BV67" s="6"/>
      <c r="BW67" s="10">
        <v>4</v>
      </c>
      <c r="BX67" s="6"/>
      <c r="BY67" s="10">
        <v>2</v>
      </c>
      <c r="BZ67" s="10">
        <v>2</v>
      </c>
      <c r="CA67" s="10">
        <v>2</v>
      </c>
      <c r="CB67" s="10">
        <v>4</v>
      </c>
      <c r="CC67" s="6"/>
      <c r="CD67" s="6"/>
      <c r="CE67" s="10">
        <v>4</v>
      </c>
      <c r="CF67" s="6">
        <v>1</v>
      </c>
      <c r="CG67" s="6"/>
      <c r="CH67" s="10">
        <v>2</v>
      </c>
      <c r="CI67" s="6"/>
      <c r="CJ67" s="6"/>
      <c r="CK67" s="10">
        <v>4</v>
      </c>
      <c r="CL67" s="6">
        <v>1</v>
      </c>
      <c r="CM67" s="6"/>
    </row>
    <row r="68" spans="1:91">
      <c r="A68" s="2" t="s">
        <v>53</v>
      </c>
      <c r="B68" s="11">
        <f>(C68+E68+F68+G68+H68+I68+J68+K68+N68+O68+P68+Q68+R68+S68)/(C68+D68+E68+F68+H68+J68+L68+M68+O68+P68+Q68+S68)</f>
        <v>1.1176470588235294</v>
      </c>
      <c r="C68" s="6">
        <v>1</v>
      </c>
      <c r="D68" s="10">
        <v>2</v>
      </c>
      <c r="E68" s="7">
        <v>1</v>
      </c>
      <c r="F68" s="6">
        <v>1</v>
      </c>
      <c r="G68" s="8">
        <v>2</v>
      </c>
      <c r="H68" s="6">
        <v>1</v>
      </c>
      <c r="I68" s="8">
        <v>2</v>
      </c>
      <c r="J68" s="6">
        <v>1</v>
      </c>
      <c r="K68" s="8">
        <v>2</v>
      </c>
      <c r="L68" s="10">
        <v>4</v>
      </c>
      <c r="M68" s="10">
        <v>2</v>
      </c>
      <c r="N68" s="8">
        <v>2</v>
      </c>
      <c r="O68" s="6">
        <v>1</v>
      </c>
      <c r="P68" s="6">
        <v>1</v>
      </c>
      <c r="Q68" s="6">
        <v>1</v>
      </c>
      <c r="R68" s="8">
        <v>2</v>
      </c>
      <c r="S68" s="6">
        <v>1</v>
      </c>
      <c r="T68" s="6">
        <v>1</v>
      </c>
      <c r="U68" s="10">
        <v>4</v>
      </c>
      <c r="V68" s="10">
        <v>2</v>
      </c>
      <c r="W68" s="10">
        <v>2</v>
      </c>
      <c r="X68" s="10">
        <v>2</v>
      </c>
      <c r="Y68" s="10">
        <v>4</v>
      </c>
      <c r="Z68" s="10">
        <v>2</v>
      </c>
      <c r="AA68" s="10">
        <v>2</v>
      </c>
      <c r="AB68" s="6">
        <v>1</v>
      </c>
      <c r="AC68" s="6">
        <v>1</v>
      </c>
      <c r="AD68" s="6">
        <v>1</v>
      </c>
      <c r="AE68" s="6">
        <v>1</v>
      </c>
      <c r="AF68" s="6">
        <v>1</v>
      </c>
      <c r="AG68" s="6">
        <v>1</v>
      </c>
      <c r="AH68" s="10">
        <v>4</v>
      </c>
      <c r="AI68" s="10">
        <v>2</v>
      </c>
      <c r="AJ68" s="6">
        <v>1</v>
      </c>
      <c r="AK68" s="6">
        <v>1</v>
      </c>
      <c r="AL68" s="6">
        <v>1</v>
      </c>
      <c r="AM68" s="6">
        <v>1</v>
      </c>
      <c r="AN68" s="10">
        <v>4</v>
      </c>
      <c r="AO68" s="6">
        <v>1</v>
      </c>
      <c r="AP68" s="6">
        <v>1</v>
      </c>
      <c r="AQ68" s="8">
        <v>2</v>
      </c>
      <c r="AR68" s="6">
        <v>1</v>
      </c>
      <c r="AS68" s="8">
        <v>2</v>
      </c>
      <c r="AT68" s="10">
        <v>4</v>
      </c>
      <c r="AU68" s="10">
        <v>2</v>
      </c>
      <c r="AV68" s="6"/>
      <c r="AW68" s="6">
        <v>1</v>
      </c>
      <c r="AX68" s="6">
        <v>1</v>
      </c>
      <c r="AY68" s="6"/>
      <c r="AZ68" s="6"/>
      <c r="BA68" s="6"/>
      <c r="BB68" s="6"/>
      <c r="BC68" s="6">
        <v>1</v>
      </c>
      <c r="BD68" s="6"/>
      <c r="BE68" s="6"/>
      <c r="BF68" s="6"/>
      <c r="BG68" s="6"/>
      <c r="BH68" s="6">
        <v>1</v>
      </c>
      <c r="BI68" s="10">
        <v>4</v>
      </c>
      <c r="BJ68" s="10">
        <v>2</v>
      </c>
      <c r="BK68" s="6"/>
      <c r="BL68" s="6">
        <v>1</v>
      </c>
      <c r="BM68" s="6"/>
      <c r="BN68" s="6"/>
      <c r="BO68" s="6"/>
      <c r="BP68" s="8">
        <v>2</v>
      </c>
      <c r="BQ68" s="6"/>
      <c r="BR68" s="10">
        <v>4</v>
      </c>
      <c r="BS68" s="6"/>
      <c r="BT68" s="6"/>
      <c r="BU68" s="6">
        <v>1</v>
      </c>
      <c r="BV68" s="6"/>
      <c r="BW68" s="10">
        <v>4</v>
      </c>
      <c r="BX68" s="6"/>
      <c r="BY68" s="6">
        <v>1</v>
      </c>
      <c r="BZ68" s="6">
        <v>1</v>
      </c>
      <c r="CA68" s="6">
        <v>1</v>
      </c>
      <c r="CB68" s="10">
        <v>4</v>
      </c>
      <c r="CC68" s="6"/>
      <c r="CD68" s="6"/>
      <c r="CE68" s="10">
        <v>4</v>
      </c>
      <c r="CF68" s="10">
        <v>2</v>
      </c>
      <c r="CG68" s="6"/>
      <c r="CH68" s="6">
        <v>1</v>
      </c>
      <c r="CI68" s="6"/>
      <c r="CJ68" s="6"/>
      <c r="CK68" s="10">
        <v>4</v>
      </c>
      <c r="CL68" s="10">
        <v>2</v>
      </c>
      <c r="CM68" s="6"/>
    </row>
    <row r="69" spans="1:91">
      <c r="A69" s="2" t="s">
        <v>61</v>
      </c>
      <c r="B69" s="11">
        <f>(C69+F69+G69+I69+J69+K69+M69+N69+O69+P69+Q69+R69+S69)/(C69+D69+E69+G69+H69+L69+M69+N69+O69+P69+Q69+R69+S69)</f>
        <v>1.1764705882352942</v>
      </c>
      <c r="C69" s="6">
        <v>1</v>
      </c>
      <c r="D69" s="10">
        <v>2</v>
      </c>
      <c r="E69" s="10">
        <v>2</v>
      </c>
      <c r="F69" s="9">
        <v>5</v>
      </c>
      <c r="G69" s="6">
        <v>1</v>
      </c>
      <c r="H69" s="10">
        <v>2</v>
      </c>
      <c r="I69" s="8">
        <v>2</v>
      </c>
      <c r="J69" s="8">
        <v>2</v>
      </c>
      <c r="K69" s="8">
        <v>2</v>
      </c>
      <c r="L69" s="10">
        <v>2</v>
      </c>
      <c r="M69" s="6">
        <v>1</v>
      </c>
      <c r="N69" s="6">
        <v>1</v>
      </c>
      <c r="O69" s="6">
        <v>1</v>
      </c>
      <c r="P69" s="6">
        <v>1</v>
      </c>
      <c r="Q69" s="6">
        <v>1</v>
      </c>
      <c r="R69" s="6">
        <v>1</v>
      </c>
      <c r="S69" s="6">
        <v>1</v>
      </c>
      <c r="T69" s="10">
        <v>2</v>
      </c>
      <c r="U69" s="10">
        <v>2</v>
      </c>
      <c r="V69" s="6">
        <v>1</v>
      </c>
      <c r="W69" s="10">
        <v>2</v>
      </c>
      <c r="X69" s="10">
        <v>2</v>
      </c>
      <c r="Y69" s="10">
        <v>2</v>
      </c>
      <c r="Z69" s="10">
        <v>2</v>
      </c>
      <c r="AA69" s="10">
        <v>2</v>
      </c>
      <c r="AB69" s="10">
        <v>2</v>
      </c>
      <c r="AC69" s="10">
        <v>2</v>
      </c>
      <c r="AD69" s="10">
        <v>2</v>
      </c>
      <c r="AE69" s="10">
        <v>2</v>
      </c>
      <c r="AF69" s="10">
        <v>2</v>
      </c>
      <c r="AG69" s="10">
        <v>2</v>
      </c>
      <c r="AH69" s="10">
        <v>2</v>
      </c>
      <c r="AI69" s="10">
        <v>2</v>
      </c>
      <c r="AJ69" s="10">
        <v>2</v>
      </c>
      <c r="AK69" s="10">
        <v>2</v>
      </c>
      <c r="AL69" s="10">
        <v>2</v>
      </c>
      <c r="AM69" s="10">
        <v>2</v>
      </c>
      <c r="AN69" s="10">
        <v>2</v>
      </c>
      <c r="AO69" s="6">
        <v>1</v>
      </c>
      <c r="AP69" s="6">
        <v>1</v>
      </c>
      <c r="AQ69" s="6">
        <v>1</v>
      </c>
      <c r="AR69" s="6">
        <v>1</v>
      </c>
      <c r="AS69" s="6">
        <v>1</v>
      </c>
      <c r="AT69" s="10">
        <v>2</v>
      </c>
      <c r="AU69" s="6">
        <v>1</v>
      </c>
      <c r="AV69" s="6"/>
      <c r="AW69" s="10">
        <v>2</v>
      </c>
      <c r="AX69" s="10">
        <v>2</v>
      </c>
      <c r="AY69" s="6"/>
      <c r="AZ69" s="6"/>
      <c r="BA69" s="6"/>
      <c r="BB69" s="6"/>
      <c r="BC69" s="6">
        <v>1</v>
      </c>
      <c r="BD69" s="6"/>
      <c r="BE69" s="6"/>
      <c r="BF69" s="6"/>
      <c r="BG69" s="6"/>
      <c r="BH69" s="6">
        <v>1</v>
      </c>
      <c r="BI69" s="10">
        <v>2</v>
      </c>
      <c r="BJ69" s="6">
        <v>1</v>
      </c>
      <c r="BK69" s="6"/>
      <c r="BL69" s="6">
        <v>1</v>
      </c>
      <c r="BM69" s="6"/>
      <c r="BN69" s="6"/>
      <c r="BO69" s="6"/>
      <c r="BP69" s="6">
        <v>1</v>
      </c>
      <c r="BQ69" s="6"/>
      <c r="BR69" s="10">
        <v>2</v>
      </c>
      <c r="BS69" s="6"/>
      <c r="BT69" s="6"/>
      <c r="BU69" s="6">
        <v>1</v>
      </c>
      <c r="BV69" s="6"/>
      <c r="BW69" s="10">
        <v>2</v>
      </c>
      <c r="BX69" s="6"/>
      <c r="BY69" s="6">
        <v>1</v>
      </c>
      <c r="BZ69" s="6">
        <v>1</v>
      </c>
      <c r="CA69" s="6">
        <v>1</v>
      </c>
      <c r="CB69" s="10">
        <v>2</v>
      </c>
      <c r="CC69" s="6"/>
      <c r="CD69" s="6"/>
      <c r="CE69" s="10">
        <v>2</v>
      </c>
      <c r="CF69" s="6">
        <v>1</v>
      </c>
      <c r="CG69" s="6"/>
      <c r="CH69" s="10">
        <v>2</v>
      </c>
      <c r="CI69" s="6"/>
      <c r="CJ69" s="6"/>
      <c r="CK69" s="10">
        <v>2</v>
      </c>
      <c r="CL69" s="6">
        <v>1</v>
      </c>
      <c r="CM69" s="6"/>
    </row>
    <row r="70" spans="1:91">
      <c r="A70" s="2" t="s">
        <v>66</v>
      </c>
      <c r="B70" s="11">
        <f>(C70+E70+G70+I70+J70+K70+M70+N70+P70+Q70+R70+S70)/(C70+D70+E70+F70+H70+J70+L70+M70+O70+P70+Q70+R70+S70)</f>
        <v>1.1499999999999999</v>
      </c>
      <c r="C70" s="6">
        <v>1</v>
      </c>
      <c r="D70" s="10">
        <v>2</v>
      </c>
      <c r="E70" s="6">
        <v>1</v>
      </c>
      <c r="F70" s="10">
        <v>2</v>
      </c>
      <c r="G70" s="8">
        <v>4</v>
      </c>
      <c r="H70" s="10">
        <v>2</v>
      </c>
      <c r="I70" s="8">
        <v>4</v>
      </c>
      <c r="J70" s="6">
        <v>1</v>
      </c>
      <c r="K70" s="9">
        <v>5</v>
      </c>
      <c r="L70" s="10">
        <v>2</v>
      </c>
      <c r="M70" s="6">
        <v>1</v>
      </c>
      <c r="N70" s="8">
        <v>2</v>
      </c>
      <c r="O70" s="10">
        <v>4</v>
      </c>
      <c r="P70" s="6">
        <v>1</v>
      </c>
      <c r="Q70" s="6">
        <v>1</v>
      </c>
      <c r="R70" s="6">
        <v>1</v>
      </c>
      <c r="S70" s="6">
        <v>1</v>
      </c>
      <c r="T70" s="6">
        <v>1</v>
      </c>
      <c r="U70" s="10">
        <v>2</v>
      </c>
      <c r="V70" s="6">
        <v>1</v>
      </c>
      <c r="W70" s="10">
        <v>2</v>
      </c>
      <c r="X70" s="10">
        <v>2</v>
      </c>
      <c r="Y70" s="10">
        <v>2</v>
      </c>
      <c r="Z70" s="10">
        <v>4</v>
      </c>
      <c r="AA70" s="10">
        <v>2</v>
      </c>
      <c r="AB70" s="10">
        <v>2</v>
      </c>
      <c r="AC70" s="6">
        <v>1</v>
      </c>
      <c r="AD70" s="10">
        <v>2</v>
      </c>
      <c r="AE70" s="6">
        <v>1</v>
      </c>
      <c r="AF70" s="6">
        <v>1</v>
      </c>
      <c r="AG70" s="6">
        <v>1</v>
      </c>
      <c r="AH70" s="10">
        <v>2</v>
      </c>
      <c r="AI70" s="6">
        <v>1</v>
      </c>
      <c r="AJ70" s="10">
        <v>4</v>
      </c>
      <c r="AK70" s="6">
        <v>1</v>
      </c>
      <c r="AL70" s="6">
        <v>1</v>
      </c>
      <c r="AM70" s="10">
        <v>2</v>
      </c>
      <c r="AN70" s="10">
        <v>2</v>
      </c>
      <c r="AO70" s="10">
        <v>2</v>
      </c>
      <c r="AP70" s="10">
        <v>2</v>
      </c>
      <c r="AQ70" s="8">
        <v>4</v>
      </c>
      <c r="AR70" s="6">
        <v>1</v>
      </c>
      <c r="AS70" s="8">
        <v>4</v>
      </c>
      <c r="AT70" s="10">
        <v>2</v>
      </c>
      <c r="AU70" s="6">
        <v>1</v>
      </c>
      <c r="AV70" s="6"/>
      <c r="AW70" s="10">
        <v>2</v>
      </c>
      <c r="AX70" s="10">
        <v>2</v>
      </c>
      <c r="AY70" s="6"/>
      <c r="AZ70" s="6"/>
      <c r="BA70" s="6"/>
      <c r="BB70" s="6"/>
      <c r="BC70" s="6">
        <v>1</v>
      </c>
      <c r="BD70" s="6"/>
      <c r="BE70" s="6"/>
      <c r="BF70" s="6"/>
      <c r="BG70" s="6"/>
      <c r="BH70" s="6">
        <v>1</v>
      </c>
      <c r="BI70" s="10">
        <v>2</v>
      </c>
      <c r="BJ70" s="6">
        <v>1</v>
      </c>
      <c r="BK70" s="6"/>
      <c r="BL70" s="6">
        <v>1</v>
      </c>
      <c r="BM70" s="6"/>
      <c r="BN70" s="6"/>
      <c r="BO70" s="6"/>
      <c r="BP70" s="8">
        <v>2</v>
      </c>
      <c r="BQ70" s="6"/>
      <c r="BR70" s="10">
        <v>2</v>
      </c>
      <c r="BS70" s="6"/>
      <c r="BT70" s="6"/>
      <c r="BU70" s="6">
        <v>1</v>
      </c>
      <c r="BV70" s="6"/>
      <c r="BW70" s="10">
        <v>4</v>
      </c>
      <c r="BX70" s="6"/>
      <c r="BY70" s="10">
        <v>4</v>
      </c>
      <c r="BZ70" s="10">
        <v>4</v>
      </c>
      <c r="CA70" s="6">
        <v>1</v>
      </c>
      <c r="CB70" s="10">
        <v>2</v>
      </c>
      <c r="CC70" s="6"/>
      <c r="CD70" s="6"/>
      <c r="CE70" s="10">
        <v>2</v>
      </c>
      <c r="CF70" s="6">
        <v>1</v>
      </c>
      <c r="CG70" s="6"/>
      <c r="CH70" s="10">
        <v>2</v>
      </c>
      <c r="CI70" s="6"/>
      <c r="CJ70" s="6"/>
      <c r="CK70" s="10">
        <v>2</v>
      </c>
      <c r="CL70" s="6">
        <v>1</v>
      </c>
      <c r="CM70" s="6"/>
    </row>
    <row r="71" spans="1:91">
      <c r="A71" s="2" t="s">
        <v>72</v>
      </c>
      <c r="B71" s="11">
        <f>(C71+D71+F71+G71+H71+I71+J71+K71+L71+M71+N71+P71+Q71+R71)/(D71+E71+F71+G71+H71+I71+K71+L71+M71+N71+O71+P71+Q71+R71+S71)</f>
        <v>0.88888888888888884</v>
      </c>
      <c r="C71" s="8">
        <v>2</v>
      </c>
      <c r="D71" s="6">
        <v>1</v>
      </c>
      <c r="E71" s="10">
        <v>2</v>
      </c>
      <c r="F71" s="6">
        <v>1</v>
      </c>
      <c r="G71" s="6">
        <v>1</v>
      </c>
      <c r="H71" s="6">
        <v>1</v>
      </c>
      <c r="I71" s="6">
        <v>1</v>
      </c>
      <c r="J71" s="8">
        <v>2</v>
      </c>
      <c r="K71" s="6">
        <v>1</v>
      </c>
      <c r="L71" s="6">
        <v>1</v>
      </c>
      <c r="M71" s="6">
        <v>1</v>
      </c>
      <c r="N71" s="6">
        <v>1</v>
      </c>
      <c r="O71" s="10">
        <v>2</v>
      </c>
      <c r="P71" s="6">
        <v>1</v>
      </c>
      <c r="Q71" s="6">
        <v>1</v>
      </c>
      <c r="R71" s="6">
        <v>1</v>
      </c>
      <c r="S71" s="10">
        <v>2</v>
      </c>
      <c r="T71" s="10">
        <v>2</v>
      </c>
      <c r="U71" s="6">
        <v>1</v>
      </c>
      <c r="V71" s="6">
        <v>1</v>
      </c>
      <c r="W71" s="6">
        <v>1</v>
      </c>
      <c r="X71" s="6">
        <v>1</v>
      </c>
      <c r="Y71" s="6">
        <v>1</v>
      </c>
      <c r="Z71" s="10">
        <v>2</v>
      </c>
      <c r="AA71" s="10">
        <v>2</v>
      </c>
      <c r="AB71" s="10">
        <v>2</v>
      </c>
      <c r="AC71" s="10">
        <v>2</v>
      </c>
      <c r="AD71" s="10">
        <v>2</v>
      </c>
      <c r="AE71" s="10">
        <v>2</v>
      </c>
      <c r="AF71" s="10">
        <v>2</v>
      </c>
      <c r="AG71" s="10">
        <v>2</v>
      </c>
      <c r="AH71" s="10">
        <v>2</v>
      </c>
      <c r="AI71" s="10">
        <v>2</v>
      </c>
      <c r="AJ71" s="10">
        <v>2</v>
      </c>
      <c r="AK71" s="10">
        <v>2</v>
      </c>
      <c r="AL71" s="10">
        <v>2</v>
      </c>
      <c r="AM71" s="10">
        <v>2</v>
      </c>
      <c r="AN71" s="6">
        <v>1</v>
      </c>
      <c r="AO71" s="6">
        <v>1</v>
      </c>
      <c r="AP71" s="10">
        <v>2</v>
      </c>
      <c r="AQ71" s="6">
        <v>1</v>
      </c>
      <c r="AR71" s="6">
        <v>1</v>
      </c>
      <c r="AS71" s="6">
        <v>1</v>
      </c>
      <c r="AT71" s="6">
        <v>1</v>
      </c>
      <c r="AU71" s="6">
        <v>1</v>
      </c>
      <c r="AV71" s="6"/>
      <c r="AW71" s="6">
        <v>1</v>
      </c>
      <c r="AX71" s="6">
        <v>1</v>
      </c>
      <c r="AY71" s="6"/>
      <c r="AZ71" s="6"/>
      <c r="BA71" s="6"/>
      <c r="BB71" s="6"/>
      <c r="BC71" s="10">
        <v>2</v>
      </c>
      <c r="BD71" s="6"/>
      <c r="BE71" s="6"/>
      <c r="BF71" s="6"/>
      <c r="BG71" s="6"/>
      <c r="BH71" s="6">
        <v>1</v>
      </c>
      <c r="BI71" s="6">
        <v>1</v>
      </c>
      <c r="BJ71" s="6">
        <v>1</v>
      </c>
      <c r="BK71" s="6"/>
      <c r="BL71" s="6">
        <v>1</v>
      </c>
      <c r="BM71" s="6"/>
      <c r="BN71" s="6"/>
      <c r="BO71" s="6"/>
      <c r="BP71" s="6">
        <v>1</v>
      </c>
      <c r="BQ71" s="6"/>
      <c r="BR71" s="6">
        <v>1</v>
      </c>
      <c r="BS71" s="6"/>
      <c r="BT71" s="6"/>
      <c r="BU71" s="10">
        <v>2</v>
      </c>
      <c r="BV71" s="6"/>
      <c r="BW71" s="10">
        <v>2</v>
      </c>
      <c r="BX71" s="6"/>
      <c r="BY71" s="10">
        <v>2</v>
      </c>
      <c r="BZ71" s="10">
        <v>2</v>
      </c>
      <c r="CA71" s="6">
        <v>1</v>
      </c>
      <c r="CB71" s="6">
        <v>1</v>
      </c>
      <c r="CC71" s="6"/>
      <c r="CD71" s="6"/>
      <c r="CE71" s="6">
        <v>1</v>
      </c>
      <c r="CF71" s="6">
        <v>1</v>
      </c>
      <c r="CG71" s="6"/>
      <c r="CH71" s="6">
        <v>1</v>
      </c>
      <c r="CI71" s="6"/>
      <c r="CJ71" s="6"/>
      <c r="CK71" s="10">
        <v>2</v>
      </c>
      <c r="CL71" s="10">
        <v>2</v>
      </c>
      <c r="CM71" s="6"/>
    </row>
    <row r="72" spans="1:91">
      <c r="A72" s="2" t="s">
        <v>73</v>
      </c>
      <c r="B72" s="11">
        <f>(C72+E72+F72+G72+H72+I72+J72+K72+M72+N72+Q72+S72)/(D72+E72+F72+H72+L72+M72+O72+P72+Q72+R72+S72)</f>
        <v>1.5</v>
      </c>
      <c r="C72" s="9">
        <v>5</v>
      </c>
      <c r="D72" s="10">
        <v>2</v>
      </c>
      <c r="E72" s="6">
        <v>1</v>
      </c>
      <c r="F72" s="6">
        <v>1</v>
      </c>
      <c r="G72" s="8">
        <v>2</v>
      </c>
      <c r="H72" s="6">
        <v>1</v>
      </c>
      <c r="I72" s="9">
        <v>5</v>
      </c>
      <c r="J72" s="8">
        <v>2</v>
      </c>
      <c r="K72" s="8">
        <v>2</v>
      </c>
      <c r="L72" s="10">
        <v>2</v>
      </c>
      <c r="M72" s="6">
        <v>1</v>
      </c>
      <c r="N72" s="8">
        <v>2</v>
      </c>
      <c r="O72" s="10">
        <v>2</v>
      </c>
      <c r="P72" s="10">
        <v>2</v>
      </c>
      <c r="Q72" s="6">
        <v>1</v>
      </c>
      <c r="R72" s="10">
        <v>2</v>
      </c>
      <c r="S72" s="6">
        <v>1</v>
      </c>
      <c r="T72" s="6">
        <v>1</v>
      </c>
      <c r="U72" s="10">
        <v>2</v>
      </c>
      <c r="V72" s="6">
        <v>1</v>
      </c>
      <c r="W72" s="10">
        <v>2</v>
      </c>
      <c r="X72" s="10">
        <v>2</v>
      </c>
      <c r="Y72" s="10">
        <v>2</v>
      </c>
      <c r="Z72" s="10">
        <v>2</v>
      </c>
      <c r="AA72" s="10">
        <v>2</v>
      </c>
      <c r="AB72" s="6">
        <v>1</v>
      </c>
      <c r="AC72" s="6">
        <v>1</v>
      </c>
      <c r="AD72" s="6">
        <v>1</v>
      </c>
      <c r="AE72" s="6">
        <v>1</v>
      </c>
      <c r="AF72" s="6">
        <v>1</v>
      </c>
      <c r="AG72" s="6">
        <v>1</v>
      </c>
      <c r="AH72" s="10">
        <v>2</v>
      </c>
      <c r="AI72" s="6">
        <v>1</v>
      </c>
      <c r="AJ72" s="10">
        <v>2</v>
      </c>
      <c r="AK72" s="6">
        <v>1</v>
      </c>
      <c r="AL72" s="6">
        <v>1</v>
      </c>
      <c r="AM72" s="10">
        <v>2</v>
      </c>
      <c r="AN72" s="10">
        <v>2</v>
      </c>
      <c r="AO72" s="10">
        <v>2</v>
      </c>
      <c r="AP72" s="6">
        <v>1</v>
      </c>
      <c r="AQ72" s="8">
        <v>2</v>
      </c>
      <c r="AR72" s="8">
        <v>2</v>
      </c>
      <c r="AS72" s="8">
        <v>2</v>
      </c>
      <c r="AT72" s="10">
        <v>2</v>
      </c>
      <c r="AU72" s="6">
        <v>1</v>
      </c>
      <c r="AV72" s="6"/>
      <c r="AW72" s="6">
        <v>1</v>
      </c>
      <c r="AX72" s="6">
        <v>1</v>
      </c>
      <c r="AY72" s="6"/>
      <c r="AZ72" s="6"/>
      <c r="BA72" s="6"/>
      <c r="BB72" s="6"/>
      <c r="BC72" s="6">
        <v>1</v>
      </c>
      <c r="BD72" s="6"/>
      <c r="BE72" s="6"/>
      <c r="BF72" s="6"/>
      <c r="BG72" s="6"/>
      <c r="BH72" s="10">
        <v>2</v>
      </c>
      <c r="BI72" s="10">
        <v>2</v>
      </c>
      <c r="BJ72" s="6">
        <v>1</v>
      </c>
      <c r="BK72" s="6"/>
      <c r="BL72" s="6">
        <v>1</v>
      </c>
      <c r="BM72" s="6"/>
      <c r="BN72" s="6"/>
      <c r="BO72" s="6"/>
      <c r="BP72" s="8">
        <v>2</v>
      </c>
      <c r="BQ72" s="6"/>
      <c r="BR72" s="10">
        <v>2</v>
      </c>
      <c r="BS72" s="6"/>
      <c r="BT72" s="6"/>
      <c r="BU72" s="6">
        <v>1</v>
      </c>
      <c r="BV72" s="6"/>
      <c r="BW72" s="10">
        <v>2</v>
      </c>
      <c r="BX72" s="6"/>
      <c r="BY72" s="10">
        <v>2</v>
      </c>
      <c r="BZ72" s="10">
        <v>2</v>
      </c>
      <c r="CA72" s="10">
        <v>2</v>
      </c>
      <c r="CB72" s="10">
        <v>2</v>
      </c>
      <c r="CC72" s="6"/>
      <c r="CD72" s="6"/>
      <c r="CE72" s="10">
        <v>2</v>
      </c>
      <c r="CF72" s="6">
        <v>1</v>
      </c>
      <c r="CG72" s="6"/>
      <c r="CH72" s="10">
        <v>2</v>
      </c>
      <c r="CI72" s="6"/>
      <c r="CJ72" s="6"/>
      <c r="CK72" s="10">
        <v>2</v>
      </c>
      <c r="CL72" s="6">
        <v>1</v>
      </c>
      <c r="CM72" s="6"/>
    </row>
    <row r="73" spans="1:91">
      <c r="A73" s="2" t="s">
        <v>74</v>
      </c>
      <c r="B73" s="11">
        <f>(C73+E73+F73+G73+H73+I73+J73+K73+L73+M73+N73+O73+P73+Q73+R73+S73)/(D73+E73+F73+I73+K73+L73+O73)</f>
        <v>3.1</v>
      </c>
      <c r="C73" s="8">
        <v>2</v>
      </c>
      <c r="D73" s="10">
        <v>4</v>
      </c>
      <c r="E73" s="6">
        <v>1</v>
      </c>
      <c r="F73" s="6">
        <v>1</v>
      </c>
      <c r="G73" s="8">
        <v>4</v>
      </c>
      <c r="H73" s="8">
        <v>2</v>
      </c>
      <c r="I73" s="6">
        <v>1</v>
      </c>
      <c r="J73" s="9">
        <v>5</v>
      </c>
      <c r="K73" s="6">
        <v>1</v>
      </c>
      <c r="L73" s="6">
        <v>1</v>
      </c>
      <c r="M73" s="8">
        <v>2</v>
      </c>
      <c r="N73" s="8">
        <v>2</v>
      </c>
      <c r="O73" s="6">
        <v>1</v>
      </c>
      <c r="P73" s="8">
        <v>2</v>
      </c>
      <c r="Q73" s="8">
        <v>2</v>
      </c>
      <c r="R73" s="8">
        <v>2</v>
      </c>
      <c r="S73" s="8">
        <v>2</v>
      </c>
      <c r="T73" s="6">
        <v>1</v>
      </c>
      <c r="U73" s="6">
        <v>1</v>
      </c>
      <c r="V73" s="8">
        <v>2</v>
      </c>
      <c r="W73" s="10">
        <v>4</v>
      </c>
      <c r="X73" s="10">
        <v>4</v>
      </c>
      <c r="Y73" s="10">
        <v>4</v>
      </c>
      <c r="Z73" s="10">
        <v>4</v>
      </c>
      <c r="AA73" s="10">
        <v>4</v>
      </c>
      <c r="AB73" s="6">
        <v>1</v>
      </c>
      <c r="AC73" s="6">
        <v>1</v>
      </c>
      <c r="AD73" s="6">
        <v>1</v>
      </c>
      <c r="AE73" s="6">
        <v>1</v>
      </c>
      <c r="AF73" s="6">
        <v>1</v>
      </c>
      <c r="AG73" s="6">
        <v>1</v>
      </c>
      <c r="AH73" s="6">
        <v>1</v>
      </c>
      <c r="AI73" s="6">
        <v>1</v>
      </c>
      <c r="AJ73" s="6">
        <v>1</v>
      </c>
      <c r="AK73" s="6">
        <v>1</v>
      </c>
      <c r="AL73" s="6">
        <v>1</v>
      </c>
      <c r="AM73" s="6">
        <v>1</v>
      </c>
      <c r="AN73" s="6">
        <v>1</v>
      </c>
      <c r="AO73" s="6">
        <v>1</v>
      </c>
      <c r="AP73" s="6">
        <v>1</v>
      </c>
      <c r="AQ73" s="6">
        <v>1</v>
      </c>
      <c r="AR73" s="8">
        <v>4</v>
      </c>
      <c r="AS73" s="6">
        <v>1</v>
      </c>
      <c r="AT73" s="6">
        <v>1</v>
      </c>
      <c r="AU73" s="8">
        <v>2</v>
      </c>
      <c r="AV73" s="6"/>
      <c r="AW73" s="8">
        <v>2</v>
      </c>
      <c r="AX73" s="6">
        <v>1</v>
      </c>
      <c r="AY73" s="6"/>
      <c r="AZ73" s="6"/>
      <c r="BA73" s="6"/>
      <c r="BB73" s="6"/>
      <c r="BC73" s="6">
        <v>1</v>
      </c>
      <c r="BD73" s="6"/>
      <c r="BE73" s="6"/>
      <c r="BF73" s="6"/>
      <c r="BG73" s="6"/>
      <c r="BH73" s="8">
        <v>2</v>
      </c>
      <c r="BI73" s="6">
        <v>1</v>
      </c>
      <c r="BJ73" s="6">
        <v>1</v>
      </c>
      <c r="BK73" s="6"/>
      <c r="BL73" s="6">
        <v>1</v>
      </c>
      <c r="BM73" s="6"/>
      <c r="BN73" s="6"/>
      <c r="BO73" s="6"/>
      <c r="BP73" s="6">
        <v>1</v>
      </c>
      <c r="BQ73" s="6"/>
      <c r="BR73" s="6">
        <v>1</v>
      </c>
      <c r="BS73" s="6"/>
      <c r="BT73" s="6"/>
      <c r="BU73" s="8">
        <v>2</v>
      </c>
      <c r="BV73" s="6"/>
      <c r="BW73" s="6">
        <v>1</v>
      </c>
      <c r="BX73" s="6"/>
      <c r="BY73" s="6">
        <v>1</v>
      </c>
      <c r="BZ73" s="6">
        <v>1</v>
      </c>
      <c r="CA73" s="8">
        <v>2</v>
      </c>
      <c r="CB73" s="6">
        <v>1</v>
      </c>
      <c r="CC73" s="6"/>
      <c r="CD73" s="6"/>
      <c r="CE73" s="6">
        <v>1</v>
      </c>
      <c r="CF73" s="8">
        <v>2</v>
      </c>
      <c r="CG73" s="6"/>
      <c r="CH73" s="8">
        <v>2</v>
      </c>
      <c r="CI73" s="6"/>
      <c r="CJ73" s="6"/>
      <c r="CK73" s="6">
        <v>1</v>
      </c>
      <c r="CL73" s="8">
        <v>2</v>
      </c>
      <c r="CM73" s="6"/>
    </row>
    <row r="74" spans="1:91">
      <c r="A74" s="2" t="s">
        <v>86</v>
      </c>
      <c r="B74" s="11">
        <f>(C74+D74+E74+F74+G74+J74+K74+L74+M74+O74+P74+Q74+R74)/(D74+E74+G74+H74+I74+J74+K74+L74+M74+N74+O74+P74+Q74+R74+S74)</f>
        <v>0.78947368421052633</v>
      </c>
      <c r="C74" s="8">
        <v>2</v>
      </c>
      <c r="D74" s="6">
        <v>1</v>
      </c>
      <c r="E74" s="6">
        <v>1</v>
      </c>
      <c r="F74" s="8">
        <v>2</v>
      </c>
      <c r="G74" s="6">
        <v>1</v>
      </c>
      <c r="H74" s="10">
        <v>2</v>
      </c>
      <c r="I74" s="10">
        <v>2</v>
      </c>
      <c r="J74" s="6">
        <v>1</v>
      </c>
      <c r="K74" s="6">
        <v>1</v>
      </c>
      <c r="L74" s="6">
        <v>1</v>
      </c>
      <c r="M74" s="6">
        <v>1</v>
      </c>
      <c r="N74" s="10">
        <v>2</v>
      </c>
      <c r="O74" s="6">
        <v>1</v>
      </c>
      <c r="P74" s="6">
        <v>1</v>
      </c>
      <c r="Q74" s="6">
        <v>1</v>
      </c>
      <c r="R74" s="6">
        <v>1</v>
      </c>
      <c r="S74" s="10">
        <v>2</v>
      </c>
      <c r="T74" s="6">
        <v>1</v>
      </c>
      <c r="U74" s="6">
        <v>1</v>
      </c>
      <c r="V74" s="6">
        <v>1</v>
      </c>
      <c r="W74" s="10">
        <v>2</v>
      </c>
      <c r="X74" s="6">
        <v>1</v>
      </c>
      <c r="Y74" s="6">
        <v>1</v>
      </c>
      <c r="Z74" s="6">
        <v>1</v>
      </c>
      <c r="AA74" s="10">
        <v>2</v>
      </c>
      <c r="AB74" s="6">
        <v>1</v>
      </c>
      <c r="AC74" s="6">
        <v>1</v>
      </c>
      <c r="AD74" s="10">
        <v>2</v>
      </c>
      <c r="AE74" s="10">
        <v>2</v>
      </c>
      <c r="AF74" s="6">
        <v>1</v>
      </c>
      <c r="AG74" s="6">
        <v>1</v>
      </c>
      <c r="AH74" s="6">
        <v>1</v>
      </c>
      <c r="AI74" s="6">
        <v>1</v>
      </c>
      <c r="AJ74" s="6">
        <v>1</v>
      </c>
      <c r="AK74" s="6">
        <v>1</v>
      </c>
      <c r="AL74" s="10">
        <v>2</v>
      </c>
      <c r="AM74" s="6">
        <v>1</v>
      </c>
      <c r="AN74" s="6">
        <v>1</v>
      </c>
      <c r="AO74" s="6">
        <v>1</v>
      </c>
      <c r="AP74" s="10">
        <v>2</v>
      </c>
      <c r="AQ74" s="10">
        <v>2</v>
      </c>
      <c r="AR74" s="6">
        <v>1</v>
      </c>
      <c r="AS74" s="6">
        <v>1</v>
      </c>
      <c r="AT74" s="6">
        <v>1</v>
      </c>
      <c r="AU74" s="6">
        <v>1</v>
      </c>
      <c r="AV74" s="6"/>
      <c r="AW74" s="10">
        <v>2</v>
      </c>
      <c r="AX74" s="10">
        <v>2</v>
      </c>
      <c r="AY74" s="6"/>
      <c r="AZ74" s="6"/>
      <c r="BA74" s="6"/>
      <c r="BB74" s="6"/>
      <c r="BC74" s="10">
        <v>2</v>
      </c>
      <c r="BD74" s="6"/>
      <c r="BE74" s="6"/>
      <c r="BF74" s="6"/>
      <c r="BG74" s="6"/>
      <c r="BH74" s="6">
        <v>1</v>
      </c>
      <c r="BI74" s="6">
        <v>1</v>
      </c>
      <c r="BJ74" s="6">
        <v>1</v>
      </c>
      <c r="BK74" s="6"/>
      <c r="BL74" s="6">
        <v>1</v>
      </c>
      <c r="BM74" s="6"/>
      <c r="BN74" s="6"/>
      <c r="BO74" s="6"/>
      <c r="BP74" s="10">
        <v>2</v>
      </c>
      <c r="BQ74" s="6"/>
      <c r="BR74" s="10">
        <v>2</v>
      </c>
      <c r="BS74" s="6"/>
      <c r="BT74" s="6"/>
      <c r="BU74" s="10">
        <v>2</v>
      </c>
      <c r="BV74" s="6"/>
      <c r="BW74" s="6">
        <v>1</v>
      </c>
      <c r="BX74" s="6"/>
      <c r="BY74" s="6">
        <v>1</v>
      </c>
      <c r="BZ74" s="10">
        <v>2</v>
      </c>
      <c r="CA74" s="6">
        <v>1</v>
      </c>
      <c r="CB74" s="6">
        <v>1</v>
      </c>
      <c r="CC74" s="6"/>
      <c r="CD74" s="6"/>
      <c r="CE74" s="6">
        <v>1</v>
      </c>
      <c r="CF74" s="6">
        <v>1</v>
      </c>
      <c r="CG74" s="6"/>
      <c r="CH74" s="10">
        <v>2</v>
      </c>
      <c r="CI74" s="6"/>
      <c r="CJ74" s="6"/>
      <c r="CK74" s="10">
        <v>2</v>
      </c>
      <c r="CL74" s="10">
        <v>2</v>
      </c>
      <c r="CM74" s="6"/>
    </row>
    <row r="75" spans="1:91">
      <c r="A75" s="2" t="s">
        <v>67</v>
      </c>
      <c r="B75" s="11">
        <f>(C75+D75+G75+I75+J75+K75+L75+M75+N75+P75+Q75+R75)/(E75+F75+G75+H75+I75+M75+O75+P75+Q75+R75+S75)</f>
        <v>1.3125</v>
      </c>
      <c r="C75" s="8">
        <v>2</v>
      </c>
      <c r="D75" s="8">
        <v>2</v>
      </c>
      <c r="E75" s="10">
        <v>2</v>
      </c>
      <c r="F75" s="10">
        <v>2</v>
      </c>
      <c r="G75" s="6">
        <v>1</v>
      </c>
      <c r="H75" s="10">
        <v>2</v>
      </c>
      <c r="I75" s="6">
        <v>1</v>
      </c>
      <c r="J75" s="8">
        <v>2</v>
      </c>
      <c r="K75" s="9">
        <v>5</v>
      </c>
      <c r="L75" s="8">
        <v>2</v>
      </c>
      <c r="M75" s="6">
        <v>1</v>
      </c>
      <c r="N75" s="8">
        <v>2</v>
      </c>
      <c r="O75" s="10">
        <v>2</v>
      </c>
      <c r="P75" s="6">
        <v>1</v>
      </c>
      <c r="Q75" s="6">
        <v>1</v>
      </c>
      <c r="R75" s="6">
        <v>1</v>
      </c>
      <c r="S75" s="10">
        <v>2</v>
      </c>
      <c r="T75" s="10">
        <v>2</v>
      </c>
      <c r="U75" s="8">
        <v>2</v>
      </c>
      <c r="V75" s="6">
        <v>1</v>
      </c>
      <c r="W75" s="6">
        <v>1</v>
      </c>
      <c r="X75" s="8">
        <v>2</v>
      </c>
      <c r="Y75" s="8">
        <v>2</v>
      </c>
      <c r="Z75" s="10">
        <v>2</v>
      </c>
      <c r="AA75" s="10">
        <v>2</v>
      </c>
      <c r="AB75" s="10">
        <v>2</v>
      </c>
      <c r="AC75" s="10">
        <v>2</v>
      </c>
      <c r="AD75" s="10">
        <v>2</v>
      </c>
      <c r="AE75" s="10">
        <v>2</v>
      </c>
      <c r="AF75" s="10">
        <v>2</v>
      </c>
      <c r="AG75" s="10">
        <v>2</v>
      </c>
      <c r="AH75" s="10">
        <v>2</v>
      </c>
      <c r="AI75" s="10">
        <v>2</v>
      </c>
      <c r="AJ75" s="10">
        <v>2</v>
      </c>
      <c r="AK75" s="10">
        <v>2</v>
      </c>
      <c r="AL75" s="10">
        <v>2</v>
      </c>
      <c r="AM75" s="10">
        <v>2</v>
      </c>
      <c r="AN75" s="10">
        <v>2</v>
      </c>
      <c r="AO75" s="10">
        <v>2</v>
      </c>
      <c r="AP75" s="10">
        <v>2</v>
      </c>
      <c r="AQ75" s="6">
        <v>1</v>
      </c>
      <c r="AR75" s="6">
        <v>1</v>
      </c>
      <c r="AS75" s="6">
        <v>1</v>
      </c>
      <c r="AT75" s="6">
        <v>1</v>
      </c>
      <c r="AU75" s="6">
        <v>1</v>
      </c>
      <c r="AV75" s="6"/>
      <c r="AW75" s="10">
        <v>2</v>
      </c>
      <c r="AX75" s="10">
        <v>2</v>
      </c>
      <c r="AY75" s="6"/>
      <c r="AZ75" s="6"/>
      <c r="BA75" s="6"/>
      <c r="BB75" s="6"/>
      <c r="BC75" s="10">
        <v>2</v>
      </c>
      <c r="BD75" s="6"/>
      <c r="BE75" s="6"/>
      <c r="BF75" s="6"/>
      <c r="BG75" s="6"/>
      <c r="BH75" s="6">
        <v>1</v>
      </c>
      <c r="BI75" s="8">
        <v>2</v>
      </c>
      <c r="BJ75" s="6">
        <v>1</v>
      </c>
      <c r="BK75" s="6"/>
      <c r="BL75" s="6">
        <v>1</v>
      </c>
      <c r="BM75" s="6"/>
      <c r="BN75" s="6"/>
      <c r="BO75" s="6"/>
      <c r="BP75" s="6">
        <v>1</v>
      </c>
      <c r="BQ75" s="6"/>
      <c r="BR75" s="8">
        <v>2</v>
      </c>
      <c r="BS75" s="6"/>
      <c r="BT75" s="6"/>
      <c r="BU75" s="10">
        <v>2</v>
      </c>
      <c r="BV75" s="6"/>
      <c r="BW75" s="10">
        <v>2</v>
      </c>
      <c r="BX75" s="6"/>
      <c r="BY75" s="10">
        <v>2</v>
      </c>
      <c r="BZ75" s="10">
        <v>2</v>
      </c>
      <c r="CA75" s="6">
        <v>1</v>
      </c>
      <c r="CB75" s="6">
        <v>1</v>
      </c>
      <c r="CC75" s="6"/>
      <c r="CD75" s="6"/>
      <c r="CE75" s="6">
        <v>1</v>
      </c>
      <c r="CF75" s="6">
        <v>1</v>
      </c>
      <c r="CG75" s="6"/>
      <c r="CH75" s="10">
        <v>2</v>
      </c>
      <c r="CI75" s="6"/>
      <c r="CJ75" s="6"/>
      <c r="CK75" s="10">
        <v>2</v>
      </c>
      <c r="CL75" s="10">
        <v>2</v>
      </c>
      <c r="CM75" s="6"/>
    </row>
    <row r="76" spans="1:91">
      <c r="A76" s="2" t="s">
        <v>69</v>
      </c>
      <c r="B76" s="11">
        <f>(C76+D76+F76+H76+I76+J76+L76+M76+O76+Q76)/(E76+F76+G76+H76+I76+K76+N76+O76+P76+Q76+R76+S76)</f>
        <v>0.78947368421052633</v>
      </c>
      <c r="C76" s="8">
        <v>2</v>
      </c>
      <c r="D76" s="8">
        <v>2</v>
      </c>
      <c r="E76" s="10">
        <v>2</v>
      </c>
      <c r="F76" s="6">
        <v>1</v>
      </c>
      <c r="G76" s="10">
        <v>2</v>
      </c>
      <c r="H76" s="6">
        <v>1</v>
      </c>
      <c r="I76" s="6">
        <v>1</v>
      </c>
      <c r="J76" s="8">
        <v>2</v>
      </c>
      <c r="K76" s="10">
        <v>2</v>
      </c>
      <c r="L76" s="8">
        <v>2</v>
      </c>
      <c r="M76" s="8">
        <v>2</v>
      </c>
      <c r="N76" s="10">
        <v>2</v>
      </c>
      <c r="O76" s="6">
        <v>1</v>
      </c>
      <c r="P76" s="10">
        <v>2</v>
      </c>
      <c r="Q76" s="6">
        <v>1</v>
      </c>
      <c r="R76" s="10">
        <v>2</v>
      </c>
      <c r="S76" s="10">
        <v>2</v>
      </c>
      <c r="T76" s="10">
        <v>2</v>
      </c>
      <c r="U76" s="8">
        <v>2</v>
      </c>
      <c r="V76" s="8">
        <v>2</v>
      </c>
      <c r="W76" s="6">
        <v>1</v>
      </c>
      <c r="X76" s="10">
        <v>2</v>
      </c>
      <c r="Y76" s="8">
        <v>2</v>
      </c>
      <c r="Z76" s="6">
        <v>1</v>
      </c>
      <c r="AA76" s="10">
        <v>2</v>
      </c>
      <c r="AB76" s="10">
        <v>2</v>
      </c>
      <c r="AC76" s="10">
        <v>2</v>
      </c>
      <c r="AD76" s="10">
        <v>2</v>
      </c>
      <c r="AE76" s="10">
        <v>2</v>
      </c>
      <c r="AF76" s="10">
        <v>2</v>
      </c>
      <c r="AG76" s="10">
        <v>2</v>
      </c>
      <c r="AH76" s="10">
        <v>2</v>
      </c>
      <c r="AI76" s="10">
        <v>2</v>
      </c>
      <c r="AJ76" s="10">
        <v>2</v>
      </c>
      <c r="AK76" s="10">
        <v>2</v>
      </c>
      <c r="AL76" s="10">
        <v>2</v>
      </c>
      <c r="AM76" s="10">
        <v>2</v>
      </c>
      <c r="AN76" s="6">
        <v>1</v>
      </c>
      <c r="AO76" s="10">
        <v>2</v>
      </c>
      <c r="AP76" s="10">
        <v>2</v>
      </c>
      <c r="AQ76" s="10">
        <v>2</v>
      </c>
      <c r="AR76" s="10">
        <v>2</v>
      </c>
      <c r="AS76" s="10">
        <v>2</v>
      </c>
      <c r="AT76" s="10">
        <v>2</v>
      </c>
      <c r="AU76" s="10">
        <v>2</v>
      </c>
      <c r="AV76" s="6"/>
      <c r="AW76" s="10">
        <v>2</v>
      </c>
      <c r="AX76" s="10">
        <v>2</v>
      </c>
      <c r="AY76" s="6"/>
      <c r="AZ76" s="6"/>
      <c r="BA76" s="6"/>
      <c r="BB76" s="6"/>
      <c r="BC76" s="10">
        <v>2</v>
      </c>
      <c r="BD76" s="6"/>
      <c r="BE76" s="6"/>
      <c r="BF76" s="6"/>
      <c r="BG76" s="6"/>
      <c r="BH76" s="10">
        <v>2</v>
      </c>
      <c r="BI76" s="10">
        <v>2</v>
      </c>
      <c r="BJ76" s="10">
        <v>2</v>
      </c>
      <c r="BK76" s="6"/>
      <c r="BL76" s="10">
        <v>2</v>
      </c>
      <c r="BM76" s="6"/>
      <c r="BN76" s="6"/>
      <c r="BO76" s="6"/>
      <c r="BP76" s="10">
        <v>2</v>
      </c>
      <c r="BQ76" s="6"/>
      <c r="BR76" s="10">
        <v>2</v>
      </c>
      <c r="BS76" s="6"/>
      <c r="BT76" s="6"/>
      <c r="BU76" s="10">
        <v>2</v>
      </c>
      <c r="BV76" s="6"/>
      <c r="BW76" s="6">
        <v>1</v>
      </c>
      <c r="BX76" s="6"/>
      <c r="BY76" s="10">
        <v>2</v>
      </c>
      <c r="BZ76" s="10">
        <v>2</v>
      </c>
      <c r="CA76" s="10">
        <v>2</v>
      </c>
      <c r="CB76" s="10">
        <v>2</v>
      </c>
      <c r="CC76" s="6"/>
      <c r="CD76" s="6"/>
      <c r="CE76" s="6">
        <v>1</v>
      </c>
      <c r="CF76" s="6">
        <v>1</v>
      </c>
      <c r="CG76" s="6"/>
      <c r="CH76" s="10">
        <v>2</v>
      </c>
      <c r="CI76" s="6"/>
      <c r="CJ76" s="6"/>
      <c r="CK76" s="10">
        <v>2</v>
      </c>
      <c r="CL76" s="10">
        <v>2</v>
      </c>
      <c r="CM76" s="6"/>
    </row>
    <row r="77" spans="1:91">
      <c r="A77" s="2" t="s">
        <v>76</v>
      </c>
      <c r="B77" s="11">
        <f>(C77+D77+F77+H77+J77+L77+M77+O77+P77+Q77+R77)/(E77+F77+G77+H77+I77+K77+N77+O77+Q77+S77)</f>
        <v>1.1666666666666667</v>
      </c>
      <c r="C77" s="8">
        <v>2</v>
      </c>
      <c r="D77" s="8">
        <v>2</v>
      </c>
      <c r="E77" s="10">
        <v>2</v>
      </c>
      <c r="F77" s="6">
        <v>1</v>
      </c>
      <c r="G77" s="10">
        <v>2</v>
      </c>
      <c r="H77" s="6">
        <v>1</v>
      </c>
      <c r="I77" s="10">
        <v>4</v>
      </c>
      <c r="J77" s="8">
        <v>2</v>
      </c>
      <c r="K77" s="10">
        <v>2</v>
      </c>
      <c r="L77" s="8">
        <v>2</v>
      </c>
      <c r="M77" s="9">
        <v>5</v>
      </c>
      <c r="N77" s="10">
        <v>2</v>
      </c>
      <c r="O77" s="6">
        <v>1</v>
      </c>
      <c r="P77" s="8">
        <v>2</v>
      </c>
      <c r="Q77" s="6">
        <v>1</v>
      </c>
      <c r="R77" s="8">
        <v>2</v>
      </c>
      <c r="S77" s="10">
        <v>2</v>
      </c>
      <c r="T77" s="10">
        <v>2</v>
      </c>
      <c r="U77" s="8">
        <v>2</v>
      </c>
      <c r="V77" s="8">
        <v>2</v>
      </c>
      <c r="W77" s="10">
        <v>4</v>
      </c>
      <c r="X77" s="10">
        <v>2</v>
      </c>
      <c r="Y77" s="8">
        <v>2</v>
      </c>
      <c r="Z77" s="6">
        <v>1</v>
      </c>
      <c r="AA77" s="10">
        <v>2</v>
      </c>
      <c r="AB77" s="10">
        <v>2</v>
      </c>
      <c r="AC77" s="10">
        <v>2</v>
      </c>
      <c r="AD77" s="10">
        <v>2</v>
      </c>
      <c r="AE77" s="10">
        <v>4</v>
      </c>
      <c r="AF77" s="10">
        <v>2</v>
      </c>
      <c r="AG77" s="10">
        <v>2</v>
      </c>
      <c r="AH77" s="10">
        <v>2</v>
      </c>
      <c r="AI77" s="10">
        <v>2</v>
      </c>
      <c r="AJ77" s="10">
        <v>2</v>
      </c>
      <c r="AK77" s="10">
        <v>2</v>
      </c>
      <c r="AL77" s="10">
        <v>2</v>
      </c>
      <c r="AM77" s="10">
        <v>2</v>
      </c>
      <c r="AN77" s="6">
        <v>1</v>
      </c>
      <c r="AO77" s="6">
        <v>1</v>
      </c>
      <c r="AP77" s="10">
        <v>2</v>
      </c>
      <c r="AQ77" s="10">
        <v>4</v>
      </c>
      <c r="AR77" s="10">
        <v>2</v>
      </c>
      <c r="AS77" s="10">
        <v>2</v>
      </c>
      <c r="AT77" s="10">
        <v>2</v>
      </c>
      <c r="AU77" s="10">
        <v>2</v>
      </c>
      <c r="AV77" s="6"/>
      <c r="AW77" s="10">
        <v>2</v>
      </c>
      <c r="AX77" s="10">
        <v>2</v>
      </c>
      <c r="AY77" s="6"/>
      <c r="AZ77" s="6"/>
      <c r="BA77" s="6"/>
      <c r="BB77" s="6"/>
      <c r="BC77" s="10">
        <v>4</v>
      </c>
      <c r="BD77" s="6"/>
      <c r="BE77" s="6"/>
      <c r="BF77" s="6"/>
      <c r="BG77" s="6"/>
      <c r="BH77" s="8">
        <v>2</v>
      </c>
      <c r="BI77" s="10">
        <v>2</v>
      </c>
      <c r="BJ77" s="10">
        <v>2</v>
      </c>
      <c r="BK77" s="6"/>
      <c r="BL77" s="10">
        <v>2</v>
      </c>
      <c r="BM77" s="6"/>
      <c r="BN77" s="6"/>
      <c r="BO77" s="6"/>
      <c r="BP77" s="10">
        <v>4</v>
      </c>
      <c r="BQ77" s="6"/>
      <c r="BR77" s="10">
        <v>2</v>
      </c>
      <c r="BS77" s="6"/>
      <c r="BT77" s="6"/>
      <c r="BU77" s="10">
        <v>2</v>
      </c>
      <c r="BV77" s="6"/>
      <c r="BW77" s="6">
        <v>1</v>
      </c>
      <c r="BX77" s="6"/>
      <c r="BY77" s="6">
        <v>1</v>
      </c>
      <c r="BZ77" s="10">
        <v>2</v>
      </c>
      <c r="CA77" s="8">
        <v>2</v>
      </c>
      <c r="CB77" s="8">
        <v>2</v>
      </c>
      <c r="CC77" s="6"/>
      <c r="CD77" s="6"/>
      <c r="CE77" s="6">
        <v>1</v>
      </c>
      <c r="CF77" s="6">
        <v>1</v>
      </c>
      <c r="CG77" s="6"/>
      <c r="CH77" s="6">
        <v>1</v>
      </c>
      <c r="CI77" s="6"/>
      <c r="CJ77" s="6"/>
      <c r="CK77" s="10">
        <v>2</v>
      </c>
      <c r="CL77" s="10">
        <v>2</v>
      </c>
      <c r="CM77" s="6"/>
    </row>
    <row r="78" spans="1:91">
      <c r="A78" s="2" t="s">
        <v>75</v>
      </c>
      <c r="B78" s="11">
        <f>(C78+D78+F78+G78+H78+J78+L78+M78+N78+O78+P78+Q78+R78+S78)/(D78+E78+F78+G78+I78+K78+S78)</f>
        <v>2.2142857142857144</v>
      </c>
      <c r="C78" s="8">
        <v>4</v>
      </c>
      <c r="D78" s="6">
        <v>1</v>
      </c>
      <c r="E78" s="10">
        <v>2</v>
      </c>
      <c r="F78" s="6">
        <v>1</v>
      </c>
      <c r="G78" s="6">
        <v>1</v>
      </c>
      <c r="H78" s="8">
        <v>2</v>
      </c>
      <c r="I78" s="10">
        <v>4</v>
      </c>
      <c r="J78" s="9">
        <v>5</v>
      </c>
      <c r="K78" s="10">
        <v>4</v>
      </c>
      <c r="L78" s="8">
        <v>4</v>
      </c>
      <c r="M78" s="8">
        <v>2</v>
      </c>
      <c r="N78" s="8">
        <v>2</v>
      </c>
      <c r="O78" s="8">
        <v>2</v>
      </c>
      <c r="P78" s="8">
        <v>2</v>
      </c>
      <c r="Q78" s="8">
        <v>2</v>
      </c>
      <c r="R78" s="8">
        <v>2</v>
      </c>
      <c r="S78" s="6">
        <v>1</v>
      </c>
      <c r="T78" s="10">
        <v>2</v>
      </c>
      <c r="U78" s="8">
        <v>4</v>
      </c>
      <c r="V78" s="8">
        <v>2</v>
      </c>
      <c r="W78" s="10">
        <v>4</v>
      </c>
      <c r="X78" s="10">
        <v>4</v>
      </c>
      <c r="Y78" s="6">
        <v>1</v>
      </c>
      <c r="Z78" s="6">
        <v>1</v>
      </c>
      <c r="AA78" s="6">
        <v>1</v>
      </c>
      <c r="AB78" s="10">
        <v>2</v>
      </c>
      <c r="AC78" s="10">
        <v>2</v>
      </c>
      <c r="AD78" s="10">
        <v>2</v>
      </c>
      <c r="AE78" s="10">
        <v>4</v>
      </c>
      <c r="AF78" s="10">
        <v>2</v>
      </c>
      <c r="AG78" s="10">
        <v>4</v>
      </c>
      <c r="AH78" s="10">
        <v>2</v>
      </c>
      <c r="AI78" s="10">
        <v>2</v>
      </c>
      <c r="AJ78" s="10">
        <v>2</v>
      </c>
      <c r="AK78" s="10">
        <v>2</v>
      </c>
      <c r="AL78" s="10">
        <v>2</v>
      </c>
      <c r="AM78" s="10">
        <v>2</v>
      </c>
      <c r="AN78" s="6">
        <v>1</v>
      </c>
      <c r="AO78" s="6">
        <v>1</v>
      </c>
      <c r="AP78" s="6">
        <v>1</v>
      </c>
      <c r="AQ78" s="10">
        <v>4</v>
      </c>
      <c r="AR78" s="6">
        <v>1</v>
      </c>
      <c r="AS78" s="10">
        <v>4</v>
      </c>
      <c r="AT78" s="6">
        <v>1</v>
      </c>
      <c r="AU78" s="6">
        <v>1</v>
      </c>
      <c r="AV78" s="6"/>
      <c r="AW78" s="6">
        <v>1</v>
      </c>
      <c r="AX78" s="10">
        <v>4</v>
      </c>
      <c r="AY78" s="6"/>
      <c r="AZ78" s="6"/>
      <c r="BA78" s="6"/>
      <c r="BB78" s="6"/>
      <c r="BC78" s="10">
        <v>4</v>
      </c>
      <c r="BD78" s="6"/>
      <c r="BE78" s="6"/>
      <c r="BF78" s="6"/>
      <c r="BG78" s="6"/>
      <c r="BH78" s="8">
        <v>2</v>
      </c>
      <c r="BI78" s="10">
        <v>4</v>
      </c>
      <c r="BJ78" s="10">
        <v>4</v>
      </c>
      <c r="BK78" s="6"/>
      <c r="BL78" s="10">
        <v>4</v>
      </c>
      <c r="BM78" s="6"/>
      <c r="BN78" s="6"/>
      <c r="BO78" s="6"/>
      <c r="BP78" s="10">
        <v>4</v>
      </c>
      <c r="BQ78" s="6"/>
      <c r="BR78" s="8">
        <v>2</v>
      </c>
      <c r="BS78" s="6"/>
      <c r="BT78" s="6"/>
      <c r="BU78" s="6">
        <v>1</v>
      </c>
      <c r="BV78" s="6"/>
      <c r="BW78" s="8">
        <v>2</v>
      </c>
      <c r="BX78" s="6"/>
      <c r="BY78" s="8">
        <v>2</v>
      </c>
      <c r="BZ78" s="6">
        <v>1</v>
      </c>
      <c r="CA78" s="8">
        <v>2</v>
      </c>
      <c r="CB78" s="8">
        <v>2</v>
      </c>
      <c r="CC78" s="6"/>
      <c r="CD78" s="6"/>
      <c r="CE78" s="8">
        <v>2</v>
      </c>
      <c r="CF78" s="8">
        <v>2</v>
      </c>
      <c r="CG78" s="6"/>
      <c r="CH78" s="8">
        <v>2</v>
      </c>
      <c r="CI78" s="6"/>
      <c r="CJ78" s="6"/>
      <c r="CK78" s="6">
        <v>1</v>
      </c>
      <c r="CL78" s="10">
        <v>2</v>
      </c>
      <c r="CM78" s="6"/>
    </row>
    <row r="79" spans="1:91">
      <c r="A79" s="2" t="s">
        <v>57</v>
      </c>
      <c r="B79" s="11">
        <f>(C79+D79+E79+F79+G79+H79+I79+J79+L79+N79+O79+Q79+S79)/(D79+E79+F79+H79+K79+L79+M79+O79+P79+Q79+R79+S79)</f>
        <v>1.75</v>
      </c>
      <c r="C79" s="9">
        <v>5</v>
      </c>
      <c r="D79" s="6">
        <v>1</v>
      </c>
      <c r="E79" s="6">
        <v>1</v>
      </c>
      <c r="F79" s="6">
        <v>1</v>
      </c>
      <c r="G79" s="8">
        <v>2</v>
      </c>
      <c r="H79" s="6">
        <v>1</v>
      </c>
      <c r="I79" s="9">
        <v>5</v>
      </c>
      <c r="J79" s="8">
        <v>4</v>
      </c>
      <c r="K79" s="10">
        <v>2</v>
      </c>
      <c r="L79" s="6">
        <v>1</v>
      </c>
      <c r="M79" s="10">
        <v>2</v>
      </c>
      <c r="N79" s="8">
        <v>4</v>
      </c>
      <c r="O79" s="6">
        <v>1</v>
      </c>
      <c r="P79" s="10">
        <v>2</v>
      </c>
      <c r="Q79" s="6">
        <v>1</v>
      </c>
      <c r="R79" s="10">
        <v>2</v>
      </c>
      <c r="S79" s="6">
        <v>1</v>
      </c>
      <c r="T79" s="6">
        <v>1</v>
      </c>
      <c r="U79" s="6">
        <v>1</v>
      </c>
      <c r="V79" s="10">
        <v>2</v>
      </c>
      <c r="W79" s="6">
        <v>1</v>
      </c>
      <c r="X79" s="10">
        <v>2</v>
      </c>
      <c r="Y79" s="6">
        <v>1</v>
      </c>
      <c r="Z79" s="6">
        <v>1</v>
      </c>
      <c r="AA79" s="6">
        <v>1</v>
      </c>
      <c r="AB79" s="6">
        <v>1</v>
      </c>
      <c r="AC79" s="6">
        <v>1</v>
      </c>
      <c r="AD79" s="6">
        <v>1</v>
      </c>
      <c r="AE79" s="6">
        <v>1</v>
      </c>
      <c r="AF79" s="6">
        <v>1</v>
      </c>
      <c r="AG79" s="10">
        <v>2</v>
      </c>
      <c r="AH79" s="6">
        <v>1</v>
      </c>
      <c r="AI79" s="10">
        <v>2</v>
      </c>
      <c r="AJ79" s="6">
        <v>1</v>
      </c>
      <c r="AK79" s="6">
        <v>1</v>
      </c>
      <c r="AL79" s="6">
        <v>1</v>
      </c>
      <c r="AM79" s="10">
        <v>2</v>
      </c>
      <c r="AN79" s="6">
        <v>1</v>
      </c>
      <c r="AO79" s="10">
        <v>2</v>
      </c>
      <c r="AP79" s="6">
        <v>1</v>
      </c>
      <c r="AQ79" s="8">
        <v>2</v>
      </c>
      <c r="AR79" s="8">
        <v>2</v>
      </c>
      <c r="AS79" s="10">
        <v>2</v>
      </c>
      <c r="AT79" s="6">
        <v>1</v>
      </c>
      <c r="AU79" s="10">
        <v>2</v>
      </c>
      <c r="AV79" s="6"/>
      <c r="AW79" s="6">
        <v>1</v>
      </c>
      <c r="AX79" s="10">
        <v>2</v>
      </c>
      <c r="AY79" s="6"/>
      <c r="AZ79" s="6"/>
      <c r="BA79" s="6"/>
      <c r="BB79" s="6"/>
      <c r="BC79" s="6">
        <v>1</v>
      </c>
      <c r="BD79" s="6"/>
      <c r="BE79" s="6"/>
      <c r="BF79" s="6"/>
      <c r="BG79" s="6"/>
      <c r="BH79" s="10">
        <v>2</v>
      </c>
      <c r="BI79" s="10">
        <v>2</v>
      </c>
      <c r="BJ79" s="10">
        <v>2</v>
      </c>
      <c r="BK79" s="6"/>
      <c r="BL79" s="10">
        <v>2</v>
      </c>
      <c r="BM79" s="6"/>
      <c r="BN79" s="6"/>
      <c r="BO79" s="6"/>
      <c r="BP79" s="8">
        <v>4</v>
      </c>
      <c r="BQ79" s="6"/>
      <c r="BR79" s="6">
        <v>1</v>
      </c>
      <c r="BS79" s="6"/>
      <c r="BT79" s="6"/>
      <c r="BU79" s="6">
        <v>1</v>
      </c>
      <c r="BV79" s="6"/>
      <c r="BW79" s="6">
        <v>1</v>
      </c>
      <c r="BX79" s="6"/>
      <c r="BY79" s="10">
        <v>2</v>
      </c>
      <c r="BZ79" s="6">
        <v>1</v>
      </c>
      <c r="CA79" s="10">
        <v>2</v>
      </c>
      <c r="CB79" s="10">
        <v>2</v>
      </c>
      <c r="CC79" s="6"/>
      <c r="CD79" s="6"/>
      <c r="CE79" s="6">
        <v>1</v>
      </c>
      <c r="CF79" s="10">
        <v>2</v>
      </c>
      <c r="CG79" s="6"/>
      <c r="CH79" s="10">
        <v>2</v>
      </c>
      <c r="CI79" s="6"/>
      <c r="CJ79" s="6"/>
      <c r="CK79" s="6">
        <v>1</v>
      </c>
      <c r="CL79" s="10">
        <v>2</v>
      </c>
      <c r="CM79" s="6"/>
    </row>
    <row r="80" spans="1:91">
      <c r="A80" s="2" t="s">
        <v>68</v>
      </c>
      <c r="B80" s="11">
        <f>(C80+D80+E80+G80+I80+J80+K80+L80+M80+N80+Q80+S80)/(D80+E80+F80+H80+L80+M80+O80+P80+Q80+R80+S80)</f>
        <v>1.8125</v>
      </c>
      <c r="C80" s="9">
        <v>5</v>
      </c>
      <c r="D80" s="6">
        <v>1</v>
      </c>
      <c r="E80" s="6">
        <v>1</v>
      </c>
      <c r="F80" s="10">
        <v>2</v>
      </c>
      <c r="G80" s="8">
        <v>2</v>
      </c>
      <c r="H80" s="10">
        <v>2</v>
      </c>
      <c r="I80" s="9">
        <v>5</v>
      </c>
      <c r="J80" s="8">
        <v>2</v>
      </c>
      <c r="K80" s="9">
        <v>5</v>
      </c>
      <c r="L80" s="6">
        <v>1</v>
      </c>
      <c r="M80" s="6">
        <v>1</v>
      </c>
      <c r="N80" s="8">
        <v>4</v>
      </c>
      <c r="O80" s="10">
        <v>2</v>
      </c>
      <c r="P80" s="10">
        <v>2</v>
      </c>
      <c r="Q80" s="6">
        <v>1</v>
      </c>
      <c r="R80" s="10">
        <v>2</v>
      </c>
      <c r="S80" s="6">
        <v>1</v>
      </c>
      <c r="T80" s="6">
        <v>1</v>
      </c>
      <c r="U80" s="6">
        <v>1</v>
      </c>
      <c r="V80" s="6">
        <v>1</v>
      </c>
      <c r="W80" s="6">
        <v>1</v>
      </c>
      <c r="X80" s="6">
        <v>1</v>
      </c>
      <c r="Y80" s="6">
        <v>1</v>
      </c>
      <c r="Z80" s="10">
        <v>2</v>
      </c>
      <c r="AA80" s="6">
        <v>1</v>
      </c>
      <c r="AB80" s="10">
        <v>2</v>
      </c>
      <c r="AC80" s="6">
        <v>1</v>
      </c>
      <c r="AD80" s="10">
        <v>2</v>
      </c>
      <c r="AE80" s="6">
        <v>1</v>
      </c>
      <c r="AF80" s="6">
        <v>1</v>
      </c>
      <c r="AG80" s="6">
        <v>1</v>
      </c>
      <c r="AH80" s="6">
        <v>1</v>
      </c>
      <c r="AI80" s="6">
        <v>1</v>
      </c>
      <c r="AJ80" s="10">
        <v>2</v>
      </c>
      <c r="AK80" s="6">
        <v>1</v>
      </c>
      <c r="AL80" s="6">
        <v>1</v>
      </c>
      <c r="AM80" s="10">
        <v>2</v>
      </c>
      <c r="AN80" s="10">
        <v>2</v>
      </c>
      <c r="AO80" s="10">
        <v>2</v>
      </c>
      <c r="AP80" s="10">
        <v>2</v>
      </c>
      <c r="AQ80" s="8">
        <v>2</v>
      </c>
      <c r="AR80" s="8">
        <v>2</v>
      </c>
      <c r="AS80" s="8">
        <v>2</v>
      </c>
      <c r="AT80" s="6">
        <v>1</v>
      </c>
      <c r="AU80" s="6">
        <v>1</v>
      </c>
      <c r="AV80" s="6"/>
      <c r="AW80" s="10">
        <v>2</v>
      </c>
      <c r="AX80" s="10">
        <v>2</v>
      </c>
      <c r="AY80" s="6"/>
      <c r="AZ80" s="6"/>
      <c r="BA80" s="6"/>
      <c r="BB80" s="6"/>
      <c r="BC80" s="6">
        <v>1</v>
      </c>
      <c r="BD80" s="6"/>
      <c r="BE80" s="6"/>
      <c r="BF80" s="6"/>
      <c r="BG80" s="6"/>
      <c r="BH80" s="10">
        <v>2</v>
      </c>
      <c r="BI80" s="6">
        <v>1</v>
      </c>
      <c r="BJ80" s="6">
        <v>1</v>
      </c>
      <c r="BK80" s="6"/>
      <c r="BL80" s="6">
        <v>1</v>
      </c>
      <c r="BM80" s="6"/>
      <c r="BN80" s="6"/>
      <c r="BO80" s="6"/>
      <c r="BP80" s="8">
        <v>4</v>
      </c>
      <c r="BQ80" s="6"/>
      <c r="BR80" s="6">
        <v>1</v>
      </c>
      <c r="BS80" s="6"/>
      <c r="BT80" s="6"/>
      <c r="BU80" s="6">
        <v>1</v>
      </c>
      <c r="BV80" s="6"/>
      <c r="BW80" s="10">
        <v>2</v>
      </c>
      <c r="BX80" s="6"/>
      <c r="BY80" s="10">
        <v>2</v>
      </c>
      <c r="BZ80" s="10">
        <v>2</v>
      </c>
      <c r="CA80" s="10">
        <v>2</v>
      </c>
      <c r="CB80" s="10">
        <v>2</v>
      </c>
      <c r="CC80" s="6"/>
      <c r="CD80" s="6"/>
      <c r="CE80" s="6">
        <v>1</v>
      </c>
      <c r="CF80" s="6">
        <v>1</v>
      </c>
      <c r="CG80" s="6"/>
      <c r="CH80" s="10">
        <v>2</v>
      </c>
      <c r="CI80" s="6"/>
      <c r="CJ80" s="6"/>
      <c r="CK80" s="6">
        <v>1</v>
      </c>
      <c r="CL80" s="6">
        <v>1</v>
      </c>
      <c r="CM80" s="6"/>
    </row>
    <row r="81" spans="1:91">
      <c r="A81" s="2" t="s">
        <v>77</v>
      </c>
      <c r="B81" s="11">
        <f>(C81+D81+E81+F81+G81+I81+J81+K81+L81+M81+N81+O81+S81)/(H81+K81+L81+M81+O81+P81+Q81+R81+S81)</f>
        <v>2.0769230769230771</v>
      </c>
      <c r="C81" s="9">
        <v>5</v>
      </c>
      <c r="D81" s="8">
        <v>2</v>
      </c>
      <c r="E81" s="8">
        <v>2</v>
      </c>
      <c r="F81" s="8">
        <v>2</v>
      </c>
      <c r="G81" s="8">
        <v>2</v>
      </c>
      <c r="H81" s="10">
        <v>2</v>
      </c>
      <c r="I81" s="9">
        <v>5</v>
      </c>
      <c r="J81" s="8">
        <v>2</v>
      </c>
      <c r="K81" s="7">
        <v>1</v>
      </c>
      <c r="L81" s="6">
        <v>1</v>
      </c>
      <c r="M81" s="6">
        <v>1</v>
      </c>
      <c r="N81" s="8">
        <v>2</v>
      </c>
      <c r="O81" s="6">
        <v>1</v>
      </c>
      <c r="P81" s="10">
        <v>2</v>
      </c>
      <c r="Q81" s="10">
        <v>2</v>
      </c>
      <c r="R81" s="10">
        <v>2</v>
      </c>
      <c r="S81" s="6">
        <v>1</v>
      </c>
      <c r="T81" s="8">
        <v>2</v>
      </c>
      <c r="U81" s="6">
        <v>1</v>
      </c>
      <c r="V81" s="6">
        <v>1</v>
      </c>
      <c r="W81" s="8">
        <v>2</v>
      </c>
      <c r="X81" s="6">
        <v>1</v>
      </c>
      <c r="Y81" s="6">
        <v>1</v>
      </c>
      <c r="Z81" s="6">
        <v>1</v>
      </c>
      <c r="AA81" s="6">
        <v>1</v>
      </c>
      <c r="AB81" s="8">
        <v>2</v>
      </c>
      <c r="AC81" s="8">
        <v>2</v>
      </c>
      <c r="AD81" s="10">
        <v>2</v>
      </c>
      <c r="AE81" s="8">
        <v>2</v>
      </c>
      <c r="AF81" s="8">
        <v>2</v>
      </c>
      <c r="AG81" s="6">
        <v>1</v>
      </c>
      <c r="AH81" s="6">
        <v>1</v>
      </c>
      <c r="AI81" s="6">
        <v>1</v>
      </c>
      <c r="AJ81" s="6">
        <v>1</v>
      </c>
      <c r="AK81" s="10">
        <v>2</v>
      </c>
      <c r="AL81" s="6">
        <v>1</v>
      </c>
      <c r="AM81" s="10">
        <v>2</v>
      </c>
      <c r="AN81" s="6">
        <v>1</v>
      </c>
      <c r="AO81" s="10">
        <v>2</v>
      </c>
      <c r="AP81" s="6">
        <v>1</v>
      </c>
      <c r="AQ81" s="8">
        <v>2</v>
      </c>
      <c r="AR81" s="8">
        <v>2</v>
      </c>
      <c r="AS81" s="6">
        <v>1</v>
      </c>
      <c r="AT81" s="6">
        <v>1</v>
      </c>
      <c r="AU81" s="6">
        <v>1</v>
      </c>
      <c r="AV81" s="6"/>
      <c r="AW81" s="10">
        <v>2</v>
      </c>
      <c r="AX81" s="10">
        <v>2</v>
      </c>
      <c r="AY81" s="6"/>
      <c r="AZ81" s="6"/>
      <c r="BA81" s="6"/>
      <c r="BB81" s="6"/>
      <c r="BC81" s="6">
        <v>1</v>
      </c>
      <c r="BD81" s="6"/>
      <c r="BE81" s="6"/>
      <c r="BF81" s="6"/>
      <c r="BG81" s="6"/>
      <c r="BH81" s="10">
        <v>2</v>
      </c>
      <c r="BI81" s="6">
        <v>1</v>
      </c>
      <c r="BJ81" s="6">
        <v>1</v>
      </c>
      <c r="BK81" s="6"/>
      <c r="BL81" s="10">
        <v>2</v>
      </c>
      <c r="BM81" s="6"/>
      <c r="BN81" s="6"/>
      <c r="BO81" s="6"/>
      <c r="BP81" s="8">
        <v>2</v>
      </c>
      <c r="BQ81" s="6"/>
      <c r="BR81" s="6">
        <v>1</v>
      </c>
      <c r="BS81" s="6"/>
      <c r="BT81" s="6"/>
      <c r="BU81" s="6">
        <v>1</v>
      </c>
      <c r="BV81" s="6"/>
      <c r="BW81" s="6">
        <v>1</v>
      </c>
      <c r="BX81" s="6"/>
      <c r="BY81" s="10">
        <v>2</v>
      </c>
      <c r="BZ81" s="6">
        <v>1</v>
      </c>
      <c r="CA81" s="10">
        <v>2</v>
      </c>
      <c r="CB81" s="10">
        <v>2</v>
      </c>
      <c r="CC81" s="6"/>
      <c r="CD81" s="6"/>
      <c r="CE81" s="10">
        <v>2</v>
      </c>
      <c r="CF81" s="10">
        <v>2</v>
      </c>
      <c r="CG81" s="6"/>
      <c r="CH81" s="10">
        <v>2</v>
      </c>
      <c r="CI81" s="6"/>
      <c r="CJ81" s="6"/>
      <c r="CK81" s="6">
        <v>1</v>
      </c>
      <c r="CL81" s="6">
        <v>1</v>
      </c>
      <c r="CM81" s="6"/>
    </row>
    <row r="82" spans="1:91">
      <c r="A82" s="2" t="s">
        <v>78</v>
      </c>
      <c r="B82" s="11">
        <f>(C82+D82+E82+F82+G82+H82+I82+J82+K82+L82+M82+N82+O82+P82+Q82+R82+S82)/(D82+E82+F82+G82+H82+K82+L82+N82+O82+P82+Q82+R82+S82)</f>
        <v>2.3076923076923075</v>
      </c>
      <c r="C82" s="9">
        <v>5</v>
      </c>
      <c r="D82" s="6">
        <v>1</v>
      </c>
      <c r="E82" s="6">
        <v>1</v>
      </c>
      <c r="F82" s="6">
        <v>1</v>
      </c>
      <c r="G82" s="6">
        <v>1</v>
      </c>
      <c r="H82" s="6">
        <v>1</v>
      </c>
      <c r="I82" s="9">
        <v>5</v>
      </c>
      <c r="J82" s="8">
        <v>2</v>
      </c>
      <c r="K82" s="6">
        <v>1</v>
      </c>
      <c r="L82" s="6">
        <v>1</v>
      </c>
      <c r="M82" s="9">
        <v>5</v>
      </c>
      <c r="N82" s="6">
        <v>1</v>
      </c>
      <c r="O82" s="6">
        <v>1</v>
      </c>
      <c r="P82" s="6">
        <v>1</v>
      </c>
      <c r="Q82" s="6">
        <v>1</v>
      </c>
      <c r="R82" s="6">
        <v>1</v>
      </c>
      <c r="S82" s="6">
        <v>1</v>
      </c>
      <c r="T82" s="6">
        <v>1</v>
      </c>
      <c r="U82" s="6">
        <v>1</v>
      </c>
      <c r="V82" s="9">
        <v>5</v>
      </c>
      <c r="W82" s="6">
        <v>1</v>
      </c>
      <c r="X82" s="6">
        <v>1</v>
      </c>
      <c r="Y82" s="6">
        <v>1</v>
      </c>
      <c r="Z82" s="6">
        <v>1</v>
      </c>
      <c r="AA82" s="6">
        <v>1</v>
      </c>
      <c r="AB82" s="6">
        <v>1</v>
      </c>
      <c r="AC82" s="6">
        <v>1</v>
      </c>
      <c r="AD82" s="6">
        <v>1</v>
      </c>
      <c r="AE82" s="6">
        <v>1</v>
      </c>
      <c r="AF82" s="6">
        <v>1</v>
      </c>
      <c r="AG82" s="6">
        <v>1</v>
      </c>
      <c r="AH82" s="6">
        <v>1</v>
      </c>
      <c r="AI82" s="6">
        <v>1</v>
      </c>
      <c r="AJ82" s="6">
        <v>1</v>
      </c>
      <c r="AK82" s="6">
        <v>1</v>
      </c>
      <c r="AL82" s="6">
        <v>1</v>
      </c>
      <c r="AM82" s="6">
        <v>1</v>
      </c>
      <c r="AN82" s="6">
        <v>1</v>
      </c>
      <c r="AO82" s="6">
        <v>1</v>
      </c>
      <c r="AP82" s="6">
        <v>1</v>
      </c>
      <c r="AQ82" s="6">
        <v>1</v>
      </c>
      <c r="AR82" s="6">
        <v>1</v>
      </c>
      <c r="AS82" s="6">
        <v>1</v>
      </c>
      <c r="AT82" s="6">
        <v>1</v>
      </c>
      <c r="AU82" s="6">
        <v>1</v>
      </c>
      <c r="AV82" s="6"/>
      <c r="AW82" s="6">
        <v>1</v>
      </c>
      <c r="AX82" s="6">
        <v>1</v>
      </c>
      <c r="AY82" s="6"/>
      <c r="AZ82" s="6"/>
      <c r="BA82" s="6"/>
      <c r="BB82" s="6"/>
      <c r="BC82" s="6">
        <v>1</v>
      </c>
      <c r="BD82" s="6"/>
      <c r="BE82" s="6"/>
      <c r="BF82" s="6"/>
      <c r="BG82" s="6"/>
      <c r="BH82" s="6">
        <v>1</v>
      </c>
      <c r="BI82" s="6">
        <v>1</v>
      </c>
      <c r="BJ82" s="6">
        <v>1</v>
      </c>
      <c r="BK82" s="6"/>
      <c r="BL82" s="6">
        <v>1</v>
      </c>
      <c r="BM82" s="6"/>
      <c r="BN82" s="6"/>
      <c r="BO82" s="6"/>
      <c r="BP82" s="6">
        <v>1</v>
      </c>
      <c r="BQ82" s="6"/>
      <c r="BR82" s="6">
        <v>1</v>
      </c>
      <c r="BS82" s="6"/>
      <c r="BT82" s="6"/>
      <c r="BU82" s="6">
        <v>1</v>
      </c>
      <c r="BV82" s="6"/>
      <c r="BW82" s="6">
        <v>1</v>
      </c>
      <c r="BX82" s="6"/>
      <c r="BY82" s="6">
        <v>1</v>
      </c>
      <c r="BZ82" s="6">
        <v>1</v>
      </c>
      <c r="CA82" s="6">
        <v>1</v>
      </c>
      <c r="CB82" s="6">
        <v>1</v>
      </c>
      <c r="CC82" s="6"/>
      <c r="CD82" s="6"/>
      <c r="CE82" s="6">
        <v>1</v>
      </c>
      <c r="CF82" s="6">
        <v>1</v>
      </c>
      <c r="CG82" s="6"/>
      <c r="CH82" s="6">
        <v>1</v>
      </c>
      <c r="CI82" s="6"/>
      <c r="CJ82" s="6"/>
      <c r="CK82" s="6">
        <v>1</v>
      </c>
      <c r="CL82" s="6">
        <v>1</v>
      </c>
      <c r="CM82" s="6"/>
    </row>
    <row r="83" spans="1:91">
      <c r="A83" s="2" t="s">
        <v>87</v>
      </c>
      <c r="B83" s="11">
        <f>(C83+D83+E83+F83+G83+I83+J83+K83+L83+M83+N83+P83+R83+S83)/(C83+F83+H83+J83+L83+M83+O83+P83+Q83+R83+S83)</f>
        <v>1.5625</v>
      </c>
      <c r="C83" s="6">
        <v>1</v>
      </c>
      <c r="D83" s="8">
        <v>2</v>
      </c>
      <c r="E83" s="8">
        <v>2</v>
      </c>
      <c r="F83" s="6">
        <v>1</v>
      </c>
      <c r="G83" s="8">
        <v>4</v>
      </c>
      <c r="H83" s="10">
        <v>4</v>
      </c>
      <c r="I83" s="8">
        <v>2</v>
      </c>
      <c r="J83" s="6">
        <v>1</v>
      </c>
      <c r="K83" s="9">
        <v>5</v>
      </c>
      <c r="L83" s="6">
        <v>1</v>
      </c>
      <c r="M83" s="6">
        <v>1</v>
      </c>
      <c r="N83" s="8">
        <v>2</v>
      </c>
      <c r="O83" s="10">
        <v>2</v>
      </c>
      <c r="P83" s="6">
        <v>1</v>
      </c>
      <c r="Q83" s="10">
        <v>2</v>
      </c>
      <c r="R83" s="6">
        <v>1</v>
      </c>
      <c r="S83" s="6">
        <v>1</v>
      </c>
      <c r="T83" s="6">
        <v>1</v>
      </c>
      <c r="U83" s="6">
        <v>1</v>
      </c>
      <c r="V83" s="6">
        <v>1</v>
      </c>
      <c r="W83" s="8">
        <v>2</v>
      </c>
      <c r="X83" s="8">
        <v>2</v>
      </c>
      <c r="Y83" s="6">
        <v>1</v>
      </c>
      <c r="Z83" s="10">
        <v>2</v>
      </c>
      <c r="AA83" s="6">
        <v>1</v>
      </c>
      <c r="AB83" s="6">
        <v>1</v>
      </c>
      <c r="AC83" s="8">
        <v>2</v>
      </c>
      <c r="AD83" s="10">
        <v>4</v>
      </c>
      <c r="AE83" s="8">
        <v>2</v>
      </c>
      <c r="AF83" s="6">
        <v>1</v>
      </c>
      <c r="AG83" s="8">
        <v>2</v>
      </c>
      <c r="AH83" s="6">
        <v>1</v>
      </c>
      <c r="AI83" s="6">
        <v>1</v>
      </c>
      <c r="AJ83" s="10">
        <v>2</v>
      </c>
      <c r="AK83" s="10">
        <v>2</v>
      </c>
      <c r="AL83" s="6">
        <v>1</v>
      </c>
      <c r="AM83" s="6">
        <v>1</v>
      </c>
      <c r="AN83" s="6">
        <v>1</v>
      </c>
      <c r="AO83" s="6">
        <v>1</v>
      </c>
      <c r="AP83" s="6">
        <v>1</v>
      </c>
      <c r="AQ83" s="8">
        <v>2</v>
      </c>
      <c r="AR83" s="6">
        <v>1</v>
      </c>
      <c r="AS83" s="8">
        <v>4</v>
      </c>
      <c r="AT83" s="6">
        <v>1</v>
      </c>
      <c r="AU83" s="6">
        <v>1</v>
      </c>
      <c r="AV83" s="6"/>
      <c r="AW83" s="10">
        <v>4</v>
      </c>
      <c r="AX83" s="10">
        <v>4</v>
      </c>
      <c r="AY83" s="6"/>
      <c r="AZ83" s="6"/>
      <c r="BA83" s="6"/>
      <c r="BB83" s="6"/>
      <c r="BC83" s="6">
        <v>1</v>
      </c>
      <c r="BD83" s="6"/>
      <c r="BE83" s="6"/>
      <c r="BF83" s="6"/>
      <c r="BG83" s="6"/>
      <c r="BH83" s="6">
        <v>1</v>
      </c>
      <c r="BI83" s="6">
        <v>1</v>
      </c>
      <c r="BJ83" s="6">
        <v>1</v>
      </c>
      <c r="BK83" s="6"/>
      <c r="BL83" s="10">
        <v>2</v>
      </c>
      <c r="BM83" s="6"/>
      <c r="BN83" s="6"/>
      <c r="BO83" s="6"/>
      <c r="BP83" s="8">
        <v>2</v>
      </c>
      <c r="BQ83" s="6"/>
      <c r="BR83" s="6">
        <v>1</v>
      </c>
      <c r="BS83" s="6"/>
      <c r="BT83" s="6"/>
      <c r="BU83" s="6">
        <v>1</v>
      </c>
      <c r="BV83" s="6"/>
      <c r="BW83" s="10">
        <v>2</v>
      </c>
      <c r="BX83" s="6"/>
      <c r="BY83" s="10">
        <v>2</v>
      </c>
      <c r="BZ83" s="10">
        <v>2</v>
      </c>
      <c r="CA83" s="6">
        <v>1</v>
      </c>
      <c r="CB83" s="6">
        <v>1</v>
      </c>
      <c r="CC83" s="6"/>
      <c r="CD83" s="6"/>
      <c r="CE83" s="10">
        <v>2</v>
      </c>
      <c r="CF83" s="10">
        <v>2</v>
      </c>
      <c r="CG83" s="6"/>
      <c r="CH83" s="10">
        <v>4</v>
      </c>
      <c r="CI83" s="6"/>
      <c r="CJ83" s="6"/>
      <c r="CK83" s="6">
        <v>1</v>
      </c>
      <c r="CL83" s="6">
        <v>1</v>
      </c>
      <c r="CM83" s="6"/>
    </row>
    <row r="84" spans="1:91">
      <c r="A84" s="2" t="s">
        <v>70</v>
      </c>
      <c r="B84" s="11">
        <f>(C84+D84+E84+F84+G84+I84+J84+K84+L84+M84+O84+S84)/(C84+H84+J84+K84+L84+N84+O84+P84+Q84+R84+S84)</f>
        <v>1.125</v>
      </c>
      <c r="C84" s="6">
        <v>1</v>
      </c>
      <c r="D84" s="8">
        <v>2</v>
      </c>
      <c r="E84" s="8">
        <v>2</v>
      </c>
      <c r="F84" s="8">
        <v>2</v>
      </c>
      <c r="G84" s="8">
        <v>2</v>
      </c>
      <c r="H84" s="10">
        <v>2</v>
      </c>
      <c r="I84" s="8">
        <v>2</v>
      </c>
      <c r="J84" s="6">
        <v>1</v>
      </c>
      <c r="K84" s="6">
        <v>1</v>
      </c>
      <c r="L84" s="6">
        <v>1</v>
      </c>
      <c r="M84" s="8">
        <v>2</v>
      </c>
      <c r="N84" s="10">
        <v>2</v>
      </c>
      <c r="O84" s="6">
        <v>1</v>
      </c>
      <c r="P84" s="10">
        <v>2</v>
      </c>
      <c r="Q84" s="10">
        <v>2</v>
      </c>
      <c r="R84" s="10">
        <v>2</v>
      </c>
      <c r="S84" s="6">
        <v>1</v>
      </c>
      <c r="T84" s="6">
        <v>1</v>
      </c>
      <c r="U84" s="6">
        <v>1</v>
      </c>
      <c r="V84" s="6">
        <v>1</v>
      </c>
      <c r="W84" s="8">
        <v>2</v>
      </c>
      <c r="X84" s="6">
        <v>1</v>
      </c>
      <c r="Y84" s="6">
        <v>1</v>
      </c>
      <c r="Z84" s="6">
        <v>1</v>
      </c>
      <c r="AA84" s="6">
        <v>1</v>
      </c>
      <c r="AB84" s="8">
        <v>2</v>
      </c>
      <c r="AC84" s="8">
        <v>2</v>
      </c>
      <c r="AD84" s="10">
        <v>2</v>
      </c>
      <c r="AE84" s="8">
        <v>2</v>
      </c>
      <c r="AF84" s="6">
        <v>1</v>
      </c>
      <c r="AG84" s="6">
        <v>1</v>
      </c>
      <c r="AH84" s="6">
        <v>1</v>
      </c>
      <c r="AI84" s="8">
        <v>2</v>
      </c>
      <c r="AJ84" s="6">
        <v>1</v>
      </c>
      <c r="AK84" s="10">
        <v>2</v>
      </c>
      <c r="AL84" s="6">
        <v>1</v>
      </c>
      <c r="AM84" s="10">
        <v>2</v>
      </c>
      <c r="AN84" s="6">
        <v>1</v>
      </c>
      <c r="AO84" s="10">
        <v>2</v>
      </c>
      <c r="AP84" s="6">
        <v>1</v>
      </c>
      <c r="AQ84" s="8">
        <v>2</v>
      </c>
      <c r="AR84" s="6">
        <v>1</v>
      </c>
      <c r="AS84" s="6">
        <v>1</v>
      </c>
      <c r="AT84" s="6">
        <v>1</v>
      </c>
      <c r="AU84" s="8">
        <v>2</v>
      </c>
      <c r="AV84" s="6"/>
      <c r="AW84" s="10">
        <v>2</v>
      </c>
      <c r="AX84" s="10">
        <v>2</v>
      </c>
      <c r="AY84" s="6"/>
      <c r="AZ84" s="6"/>
      <c r="BA84" s="6"/>
      <c r="BB84" s="6"/>
      <c r="BC84" s="6">
        <v>1</v>
      </c>
      <c r="BD84" s="6"/>
      <c r="BE84" s="6"/>
      <c r="BF84" s="6"/>
      <c r="BG84" s="6"/>
      <c r="BH84" s="10">
        <v>2</v>
      </c>
      <c r="BI84" s="6">
        <v>1</v>
      </c>
      <c r="BJ84" s="6">
        <v>1</v>
      </c>
      <c r="BK84" s="6"/>
      <c r="BL84" s="10">
        <v>2</v>
      </c>
      <c r="BM84" s="6"/>
      <c r="BN84" s="6"/>
      <c r="BO84" s="6"/>
      <c r="BP84" s="10">
        <v>2</v>
      </c>
      <c r="BQ84" s="6"/>
      <c r="BR84" s="10">
        <v>2</v>
      </c>
      <c r="BS84" s="6"/>
      <c r="BT84" s="6"/>
      <c r="BU84" s="10">
        <v>2</v>
      </c>
      <c r="BV84" s="6"/>
      <c r="BW84" s="6">
        <v>1</v>
      </c>
      <c r="BX84" s="6"/>
      <c r="BY84" s="10">
        <v>2</v>
      </c>
      <c r="BZ84" s="6">
        <v>1</v>
      </c>
      <c r="CA84" s="10">
        <v>2</v>
      </c>
      <c r="CB84" s="10">
        <v>2</v>
      </c>
      <c r="CC84" s="6"/>
      <c r="CD84" s="6"/>
      <c r="CE84" s="10">
        <v>2</v>
      </c>
      <c r="CF84" s="10">
        <v>2</v>
      </c>
      <c r="CG84" s="6"/>
      <c r="CH84" s="10">
        <v>2</v>
      </c>
      <c r="CI84" s="6"/>
      <c r="CJ84" s="6"/>
      <c r="CK84" s="6">
        <v>1</v>
      </c>
      <c r="CL84" s="6">
        <v>1</v>
      </c>
      <c r="CM84" s="6"/>
    </row>
    <row r="85" spans="1:91">
      <c r="A85" s="2" t="s">
        <v>88</v>
      </c>
      <c r="B85" s="11">
        <f>(C85+D85+F85+G85+H85+J85+L85+M85+N85+P85+Q85+R85+S85)/(C85+E85+F85+I85+J85+K85+L85+N85+O85+Q85)</f>
        <v>1.6428571428571428</v>
      </c>
      <c r="C85" s="6">
        <v>1</v>
      </c>
      <c r="D85" s="8">
        <v>2</v>
      </c>
      <c r="E85" s="10">
        <v>2</v>
      </c>
      <c r="F85" s="6">
        <v>1</v>
      </c>
      <c r="G85" s="8">
        <v>2</v>
      </c>
      <c r="H85" s="8">
        <v>2</v>
      </c>
      <c r="I85" s="10">
        <v>2</v>
      </c>
      <c r="J85" s="6">
        <v>1</v>
      </c>
      <c r="K85" s="10">
        <v>2</v>
      </c>
      <c r="L85" s="6">
        <v>1</v>
      </c>
      <c r="M85" s="9">
        <v>5</v>
      </c>
      <c r="N85" s="6">
        <v>1</v>
      </c>
      <c r="O85" s="10">
        <v>2</v>
      </c>
      <c r="P85" s="8">
        <v>2</v>
      </c>
      <c r="Q85" s="6">
        <v>1</v>
      </c>
      <c r="R85" s="8">
        <v>2</v>
      </c>
      <c r="S85" s="8">
        <v>2</v>
      </c>
      <c r="T85" s="10">
        <v>2</v>
      </c>
      <c r="U85" s="6">
        <v>1</v>
      </c>
      <c r="V85" s="6">
        <v>1</v>
      </c>
      <c r="W85" s="10">
        <v>2</v>
      </c>
      <c r="X85" s="10">
        <v>2</v>
      </c>
      <c r="Y85" s="6">
        <v>1</v>
      </c>
      <c r="Z85" s="10">
        <v>2</v>
      </c>
      <c r="AA85" s="8">
        <v>2</v>
      </c>
      <c r="AB85" s="10">
        <v>2</v>
      </c>
      <c r="AC85" s="10">
        <v>2</v>
      </c>
      <c r="AD85" s="10">
        <v>2</v>
      </c>
      <c r="AE85" s="10">
        <v>2</v>
      </c>
      <c r="AF85" s="10">
        <v>2</v>
      </c>
      <c r="AG85" s="10">
        <v>2</v>
      </c>
      <c r="AH85" s="10">
        <v>2</v>
      </c>
      <c r="AI85" s="10">
        <v>2</v>
      </c>
      <c r="AJ85" s="10">
        <v>2</v>
      </c>
      <c r="AK85" s="10">
        <v>2</v>
      </c>
      <c r="AL85" s="10">
        <v>2</v>
      </c>
      <c r="AM85" s="10">
        <v>2</v>
      </c>
      <c r="AN85" s="6">
        <v>1</v>
      </c>
      <c r="AO85" s="6">
        <v>1</v>
      </c>
      <c r="AP85" s="6">
        <v>1</v>
      </c>
      <c r="AQ85" s="10">
        <v>2</v>
      </c>
      <c r="AR85" s="6">
        <v>1</v>
      </c>
      <c r="AS85" s="10">
        <v>2</v>
      </c>
      <c r="AT85" s="6">
        <v>1</v>
      </c>
      <c r="AU85" s="8">
        <v>2</v>
      </c>
      <c r="AV85" s="6"/>
      <c r="AW85" s="8">
        <v>2</v>
      </c>
      <c r="AX85" s="10">
        <v>2</v>
      </c>
      <c r="AY85" s="6"/>
      <c r="AZ85" s="6"/>
      <c r="BA85" s="6"/>
      <c r="BB85" s="6"/>
      <c r="BC85" s="10">
        <v>2</v>
      </c>
      <c r="BD85" s="6"/>
      <c r="BE85" s="6"/>
      <c r="BF85" s="6"/>
      <c r="BG85" s="6"/>
      <c r="BH85" s="6">
        <v>1</v>
      </c>
      <c r="BI85" s="10">
        <v>2</v>
      </c>
      <c r="BJ85" s="10">
        <v>2</v>
      </c>
      <c r="BK85" s="6"/>
      <c r="BL85" s="10">
        <v>2</v>
      </c>
      <c r="BM85" s="6"/>
      <c r="BN85" s="6"/>
      <c r="BO85" s="6"/>
      <c r="BP85" s="10">
        <v>2</v>
      </c>
      <c r="BQ85" s="6"/>
      <c r="BR85" s="6">
        <v>1</v>
      </c>
      <c r="BS85" s="6"/>
      <c r="BT85" s="6"/>
      <c r="BU85" s="6">
        <v>1</v>
      </c>
      <c r="BV85" s="6"/>
      <c r="BW85" s="10">
        <v>2</v>
      </c>
      <c r="BX85" s="6"/>
      <c r="BY85" s="10">
        <v>2</v>
      </c>
      <c r="BZ85" s="10">
        <v>2</v>
      </c>
      <c r="CA85" s="6">
        <v>1</v>
      </c>
      <c r="CB85" s="6">
        <v>1</v>
      </c>
      <c r="CC85" s="6"/>
      <c r="CD85" s="6"/>
      <c r="CE85" s="6">
        <v>1</v>
      </c>
      <c r="CF85" s="6">
        <v>1</v>
      </c>
      <c r="CG85" s="6"/>
      <c r="CH85" s="8">
        <v>2</v>
      </c>
      <c r="CI85" s="6"/>
      <c r="CJ85" s="6"/>
      <c r="CK85" s="6">
        <v>1</v>
      </c>
      <c r="CL85" s="8">
        <v>2</v>
      </c>
      <c r="CM85" s="6"/>
    </row>
    <row r="86" spans="1:91">
      <c r="A86" s="2" t="s">
        <v>89</v>
      </c>
      <c r="B86" s="11">
        <f>(C86+E86+F86+G86+H86+J86+K86+L86+M86+P86+Q86+R86)/(C86+D86+E86+F86+G86+I86+J86+K86+L86+N86+O86+Q86+S86)</f>
        <v>0.95</v>
      </c>
      <c r="C86" s="6">
        <v>1</v>
      </c>
      <c r="D86" s="10">
        <v>2</v>
      </c>
      <c r="E86" s="6">
        <v>1</v>
      </c>
      <c r="F86" s="6">
        <v>1</v>
      </c>
      <c r="G86" s="6">
        <v>1</v>
      </c>
      <c r="H86" s="8">
        <v>2</v>
      </c>
      <c r="I86" s="10">
        <v>4</v>
      </c>
      <c r="J86" s="6">
        <v>1</v>
      </c>
      <c r="K86" s="6">
        <v>1</v>
      </c>
      <c r="L86" s="6">
        <v>1</v>
      </c>
      <c r="M86" s="9">
        <v>5</v>
      </c>
      <c r="N86" s="10">
        <v>2</v>
      </c>
      <c r="O86" s="10">
        <v>2</v>
      </c>
      <c r="P86" s="8">
        <v>2</v>
      </c>
      <c r="Q86" s="6">
        <v>1</v>
      </c>
      <c r="R86" s="8">
        <v>2</v>
      </c>
      <c r="S86" s="10">
        <v>2</v>
      </c>
      <c r="T86" s="6">
        <v>1</v>
      </c>
      <c r="U86" s="6">
        <v>1</v>
      </c>
      <c r="V86" s="6">
        <v>1</v>
      </c>
      <c r="W86" s="10">
        <v>4</v>
      </c>
      <c r="X86" s="10">
        <v>2</v>
      </c>
      <c r="Y86" s="10">
        <v>2</v>
      </c>
      <c r="Z86" s="10">
        <v>2</v>
      </c>
      <c r="AA86" s="10">
        <v>2</v>
      </c>
      <c r="AB86" s="6">
        <v>1</v>
      </c>
      <c r="AC86" s="6">
        <v>1</v>
      </c>
      <c r="AD86" s="6">
        <v>1</v>
      </c>
      <c r="AE86" s="10">
        <v>4</v>
      </c>
      <c r="AF86" s="6">
        <v>1</v>
      </c>
      <c r="AG86" s="6">
        <v>1</v>
      </c>
      <c r="AH86" s="6">
        <v>1</v>
      </c>
      <c r="AI86" s="6">
        <v>1</v>
      </c>
      <c r="AJ86" s="10">
        <v>2</v>
      </c>
      <c r="AK86" s="6">
        <v>1</v>
      </c>
      <c r="AL86" s="10">
        <v>2</v>
      </c>
      <c r="AM86" s="6">
        <v>1</v>
      </c>
      <c r="AN86" s="6">
        <v>1</v>
      </c>
      <c r="AO86" s="6">
        <v>1</v>
      </c>
      <c r="AP86" s="10">
        <v>2</v>
      </c>
      <c r="AQ86" s="10">
        <v>4</v>
      </c>
      <c r="AR86" s="6">
        <v>1</v>
      </c>
      <c r="AS86" s="6">
        <v>1</v>
      </c>
      <c r="AT86" s="6">
        <v>1</v>
      </c>
      <c r="AU86" s="6">
        <v>1</v>
      </c>
      <c r="AV86" s="6"/>
      <c r="AW86" s="6">
        <v>1</v>
      </c>
      <c r="AX86" s="6">
        <v>1</v>
      </c>
      <c r="AY86" s="6"/>
      <c r="AZ86" s="6"/>
      <c r="BA86" s="6"/>
      <c r="BB86" s="6"/>
      <c r="BC86" s="10">
        <v>4</v>
      </c>
      <c r="BD86" s="6"/>
      <c r="BE86" s="6"/>
      <c r="BF86" s="6"/>
      <c r="BG86" s="6"/>
      <c r="BH86" s="6">
        <v>1</v>
      </c>
      <c r="BI86" s="6">
        <v>1</v>
      </c>
      <c r="BJ86" s="6">
        <v>1</v>
      </c>
      <c r="BK86" s="6"/>
      <c r="BL86" s="6">
        <v>1</v>
      </c>
      <c r="BM86" s="6"/>
      <c r="BN86" s="6"/>
      <c r="BO86" s="6"/>
      <c r="BP86" s="10">
        <v>4</v>
      </c>
      <c r="BQ86" s="6"/>
      <c r="BR86" s="10">
        <v>2</v>
      </c>
      <c r="BS86" s="6"/>
      <c r="BT86" s="6"/>
      <c r="BU86" s="10">
        <v>2</v>
      </c>
      <c r="BV86" s="6"/>
      <c r="BW86" s="10">
        <v>2</v>
      </c>
      <c r="BX86" s="6"/>
      <c r="BY86" s="10">
        <v>2</v>
      </c>
      <c r="BZ86" s="10">
        <v>2</v>
      </c>
      <c r="CA86" s="6">
        <v>1</v>
      </c>
      <c r="CB86" s="6">
        <v>1</v>
      </c>
      <c r="CC86" s="6"/>
      <c r="CD86" s="6"/>
      <c r="CE86" s="6">
        <v>1</v>
      </c>
      <c r="CF86" s="6">
        <v>1</v>
      </c>
      <c r="CG86" s="6"/>
      <c r="CH86" s="8">
        <v>2</v>
      </c>
      <c r="CI86" s="6"/>
      <c r="CJ86" s="6"/>
      <c r="CK86" s="10">
        <v>2</v>
      </c>
      <c r="CL86" s="10">
        <v>2</v>
      </c>
      <c r="CM86" s="6"/>
    </row>
    <row r="87" spans="1:91">
      <c r="A87" s="2" t="s">
        <v>90</v>
      </c>
      <c r="B87" s="11">
        <f>(C87+D87+E87+G87+I87+J87+K87+L87+M87+N87+P87+Q87+R87+S87)/(C87+D87+E87+F87+H87+I87+J87+L87+N87+O87+Q87+S87)</f>
        <v>1.6666666666666667</v>
      </c>
      <c r="C87" s="6">
        <v>1</v>
      </c>
      <c r="D87" s="6">
        <v>1</v>
      </c>
      <c r="E87" s="6">
        <v>1</v>
      </c>
      <c r="F87" s="10">
        <v>2</v>
      </c>
      <c r="G87" s="8">
        <v>2</v>
      </c>
      <c r="H87" s="10">
        <v>2</v>
      </c>
      <c r="I87" s="6">
        <v>1</v>
      </c>
      <c r="J87" s="6">
        <v>1</v>
      </c>
      <c r="K87" s="9">
        <v>5</v>
      </c>
      <c r="L87" s="6">
        <v>1</v>
      </c>
      <c r="M87" s="9">
        <v>5</v>
      </c>
      <c r="N87" s="6">
        <v>1</v>
      </c>
      <c r="O87" s="10">
        <v>2</v>
      </c>
      <c r="P87" s="8">
        <v>2</v>
      </c>
      <c r="Q87" s="6">
        <v>1</v>
      </c>
      <c r="R87" s="8">
        <v>2</v>
      </c>
      <c r="S87" s="6">
        <v>1</v>
      </c>
      <c r="T87" s="6">
        <v>1</v>
      </c>
      <c r="U87" s="6">
        <v>1</v>
      </c>
      <c r="V87" s="6">
        <v>1</v>
      </c>
      <c r="W87" s="6">
        <v>1</v>
      </c>
      <c r="X87" s="6">
        <v>1</v>
      </c>
      <c r="Y87" s="6">
        <v>1</v>
      </c>
      <c r="Z87" s="10">
        <v>2</v>
      </c>
      <c r="AA87" s="6">
        <v>1</v>
      </c>
      <c r="AB87" s="10">
        <v>2</v>
      </c>
      <c r="AC87" s="6">
        <v>1</v>
      </c>
      <c r="AD87" s="10">
        <v>2</v>
      </c>
      <c r="AE87" s="6">
        <v>1</v>
      </c>
      <c r="AF87" s="6">
        <v>1</v>
      </c>
      <c r="AG87" s="6">
        <v>1</v>
      </c>
      <c r="AH87" s="6">
        <v>1</v>
      </c>
      <c r="AI87" s="6">
        <v>1</v>
      </c>
      <c r="AJ87" s="10">
        <v>2</v>
      </c>
      <c r="AK87" s="6">
        <v>1</v>
      </c>
      <c r="AL87" s="6">
        <v>1</v>
      </c>
      <c r="AM87" s="6">
        <v>1</v>
      </c>
      <c r="AN87" s="10">
        <v>2</v>
      </c>
      <c r="AO87" s="10">
        <v>2</v>
      </c>
      <c r="AP87" s="10">
        <v>2</v>
      </c>
      <c r="AQ87" s="6">
        <v>1</v>
      </c>
      <c r="AR87" s="6">
        <v>1</v>
      </c>
      <c r="AS87" s="8">
        <v>2</v>
      </c>
      <c r="AT87" s="6">
        <v>1</v>
      </c>
      <c r="AU87" s="8">
        <v>2</v>
      </c>
      <c r="AV87" s="6"/>
      <c r="AW87" s="10">
        <v>2</v>
      </c>
      <c r="AX87" s="10">
        <v>2</v>
      </c>
      <c r="AY87" s="6"/>
      <c r="AZ87" s="6"/>
      <c r="BA87" s="6"/>
      <c r="BB87" s="6"/>
      <c r="BC87" s="6">
        <v>1</v>
      </c>
      <c r="BD87" s="6"/>
      <c r="BE87" s="6"/>
      <c r="BF87" s="6"/>
      <c r="BG87" s="6"/>
      <c r="BH87" s="6">
        <v>1</v>
      </c>
      <c r="BI87" s="6">
        <v>1</v>
      </c>
      <c r="BJ87" s="9">
        <v>5</v>
      </c>
      <c r="BK87" s="6"/>
      <c r="BL87" s="6">
        <v>1</v>
      </c>
      <c r="BM87" s="6"/>
      <c r="BN87" s="6"/>
      <c r="BO87" s="6"/>
      <c r="BP87" s="6">
        <v>1</v>
      </c>
      <c r="BQ87" s="6"/>
      <c r="BR87" s="6">
        <v>1</v>
      </c>
      <c r="BS87" s="6"/>
      <c r="BT87" s="6"/>
      <c r="BU87" s="6">
        <v>1</v>
      </c>
      <c r="BV87" s="6"/>
      <c r="BW87" s="10">
        <v>2</v>
      </c>
      <c r="BX87" s="6"/>
      <c r="BY87" s="10">
        <v>2</v>
      </c>
      <c r="BZ87" s="10">
        <v>2</v>
      </c>
      <c r="CA87" s="6">
        <v>1</v>
      </c>
      <c r="CB87" s="6">
        <v>1</v>
      </c>
      <c r="CC87" s="6"/>
      <c r="CD87" s="6"/>
      <c r="CE87" s="6">
        <v>1</v>
      </c>
      <c r="CF87" s="6">
        <v>1</v>
      </c>
      <c r="CG87" s="6"/>
      <c r="CH87" s="10">
        <v>2</v>
      </c>
      <c r="CI87" s="6"/>
      <c r="CJ87" s="6"/>
      <c r="CK87" s="6">
        <v>1</v>
      </c>
      <c r="CL87" s="6">
        <v>1</v>
      </c>
      <c r="CM87" s="6"/>
    </row>
    <row r="88" spans="1:91">
      <c r="A88" s="2" t="s">
        <v>64</v>
      </c>
      <c r="B88" s="11">
        <f>(C88+F88+G88+H88+J88+L88+M88+N88+O88+P88+Q88+R88+S88)/(D88+E88+G88+H88+I88+K88)</f>
        <v>3.2</v>
      </c>
      <c r="C88" s="8">
        <v>2</v>
      </c>
      <c r="D88" s="10">
        <v>2</v>
      </c>
      <c r="E88" s="10">
        <v>2</v>
      </c>
      <c r="F88" s="9">
        <v>5</v>
      </c>
      <c r="G88" s="6">
        <v>1</v>
      </c>
      <c r="H88" s="6">
        <v>1</v>
      </c>
      <c r="I88" s="10">
        <v>2</v>
      </c>
      <c r="J88" s="9">
        <v>5</v>
      </c>
      <c r="K88" s="10">
        <v>2</v>
      </c>
      <c r="L88" s="8">
        <v>2</v>
      </c>
      <c r="M88" s="8">
        <v>2</v>
      </c>
      <c r="N88" s="8">
        <v>2</v>
      </c>
      <c r="O88" s="8">
        <v>4</v>
      </c>
      <c r="P88" s="8">
        <v>2</v>
      </c>
      <c r="Q88" s="8">
        <v>2</v>
      </c>
      <c r="R88" s="8">
        <v>2</v>
      </c>
      <c r="S88" s="8">
        <v>2</v>
      </c>
      <c r="T88" s="10">
        <v>2</v>
      </c>
      <c r="U88" s="8">
        <v>2</v>
      </c>
      <c r="V88" s="8">
        <v>2</v>
      </c>
      <c r="W88" s="10">
        <v>2</v>
      </c>
      <c r="X88" s="10">
        <v>2</v>
      </c>
      <c r="Y88" s="10">
        <v>2</v>
      </c>
      <c r="Z88" s="10">
        <v>2</v>
      </c>
      <c r="AA88" s="10">
        <v>2</v>
      </c>
      <c r="AB88" s="10">
        <v>2</v>
      </c>
      <c r="AC88" s="10">
        <v>2</v>
      </c>
      <c r="AD88" s="10">
        <v>2</v>
      </c>
      <c r="AE88" s="10">
        <v>2</v>
      </c>
      <c r="AF88" s="10">
        <v>2</v>
      </c>
      <c r="AG88" s="10">
        <v>2</v>
      </c>
      <c r="AH88" s="10">
        <v>2</v>
      </c>
      <c r="AI88" s="10">
        <v>2</v>
      </c>
      <c r="AJ88" s="10">
        <v>2</v>
      </c>
      <c r="AK88" s="10">
        <v>2</v>
      </c>
      <c r="AL88" s="10">
        <v>2</v>
      </c>
      <c r="AM88" s="10">
        <v>2</v>
      </c>
      <c r="AN88" s="8">
        <v>2</v>
      </c>
      <c r="AO88" s="8">
        <v>2</v>
      </c>
      <c r="AP88" s="8">
        <v>2</v>
      </c>
      <c r="AQ88" s="10">
        <v>2</v>
      </c>
      <c r="AR88" s="6">
        <v>1</v>
      </c>
      <c r="AS88" s="10">
        <v>2</v>
      </c>
      <c r="AT88" s="6">
        <v>1</v>
      </c>
      <c r="AU88" s="6">
        <v>1</v>
      </c>
      <c r="AV88" s="6"/>
      <c r="AW88" s="6">
        <v>1</v>
      </c>
      <c r="AX88" s="10">
        <v>2</v>
      </c>
      <c r="AY88" s="6"/>
      <c r="AZ88" s="6"/>
      <c r="BA88" s="6"/>
      <c r="BB88" s="6"/>
      <c r="BC88" s="10">
        <v>2</v>
      </c>
      <c r="BD88" s="6"/>
      <c r="BE88" s="6"/>
      <c r="BF88" s="6"/>
      <c r="BG88" s="6"/>
      <c r="BH88" s="8">
        <v>2</v>
      </c>
      <c r="BI88" s="10">
        <v>2</v>
      </c>
      <c r="BJ88" s="10">
        <v>2</v>
      </c>
      <c r="BK88" s="6"/>
      <c r="BL88" s="10">
        <v>2</v>
      </c>
      <c r="BM88" s="6"/>
      <c r="BN88" s="6"/>
      <c r="BO88" s="6"/>
      <c r="BP88" s="10">
        <v>2</v>
      </c>
      <c r="BQ88" s="6"/>
      <c r="BR88" s="8">
        <v>2</v>
      </c>
      <c r="BS88" s="6"/>
      <c r="BT88" s="6"/>
      <c r="BU88" s="8">
        <v>2</v>
      </c>
      <c r="BV88" s="6"/>
      <c r="BW88" s="8">
        <v>2</v>
      </c>
      <c r="BX88" s="6"/>
      <c r="BY88" s="8">
        <v>2</v>
      </c>
      <c r="BZ88" s="8">
        <v>2</v>
      </c>
      <c r="CA88" s="8">
        <v>2</v>
      </c>
      <c r="CB88" s="8">
        <v>2</v>
      </c>
      <c r="CC88" s="6"/>
      <c r="CD88" s="6"/>
      <c r="CE88" s="8">
        <v>2</v>
      </c>
      <c r="CF88" s="8">
        <v>2</v>
      </c>
      <c r="CG88" s="6"/>
      <c r="CH88" s="6">
        <v>1</v>
      </c>
      <c r="CI88" s="6"/>
      <c r="CJ88" s="6"/>
      <c r="CK88" s="8">
        <v>2</v>
      </c>
      <c r="CL88" s="8">
        <v>2</v>
      </c>
      <c r="CM88" s="6"/>
    </row>
    <row r="89" spans="1:91">
      <c r="A89" s="2" t="s">
        <v>91</v>
      </c>
      <c r="B89" s="11">
        <f>(C89+E89+G89+H89+I89+J89+K89+L89+M89+N89+O89+P89+Q89+R89+S89)/(D89+E89+F89+H89+I89+O89)</f>
        <v>4.5</v>
      </c>
      <c r="C89" s="8">
        <v>2</v>
      </c>
      <c r="D89" s="10">
        <v>2</v>
      </c>
      <c r="E89" s="6">
        <v>1</v>
      </c>
      <c r="F89" s="10">
        <v>2</v>
      </c>
      <c r="G89" s="8">
        <v>4</v>
      </c>
      <c r="H89" s="6">
        <v>1</v>
      </c>
      <c r="I89" s="6">
        <v>1</v>
      </c>
      <c r="J89" s="9">
        <v>5</v>
      </c>
      <c r="K89" s="9">
        <v>5</v>
      </c>
      <c r="L89" s="8">
        <v>2</v>
      </c>
      <c r="M89" s="8">
        <v>2</v>
      </c>
      <c r="N89" s="8">
        <v>4</v>
      </c>
      <c r="O89" s="6">
        <v>1</v>
      </c>
      <c r="P89" s="8">
        <v>2</v>
      </c>
      <c r="Q89" s="8">
        <v>2</v>
      </c>
      <c r="R89" s="8">
        <v>2</v>
      </c>
      <c r="S89" s="8">
        <v>2</v>
      </c>
      <c r="T89" s="6">
        <v>1</v>
      </c>
      <c r="U89" s="8">
        <v>2</v>
      </c>
      <c r="V89" s="8">
        <v>2</v>
      </c>
      <c r="W89" s="10">
        <v>2</v>
      </c>
      <c r="X89" s="10">
        <v>2</v>
      </c>
      <c r="Y89" s="10">
        <v>2</v>
      </c>
      <c r="Z89" s="10">
        <v>2</v>
      </c>
      <c r="AA89" s="10">
        <v>2</v>
      </c>
      <c r="AB89" s="10">
        <v>2</v>
      </c>
      <c r="AC89" s="6">
        <v>1</v>
      </c>
      <c r="AD89" s="6">
        <v>1</v>
      </c>
      <c r="AE89" s="6">
        <v>1</v>
      </c>
      <c r="AF89" s="6">
        <v>1</v>
      </c>
      <c r="AG89" s="6">
        <v>1</v>
      </c>
      <c r="AH89" s="6">
        <v>1</v>
      </c>
      <c r="AI89" s="6">
        <v>1</v>
      </c>
      <c r="AJ89" s="6">
        <v>1</v>
      </c>
      <c r="AK89" s="6">
        <v>1</v>
      </c>
      <c r="AL89" s="6">
        <v>1</v>
      </c>
      <c r="AM89" s="6">
        <v>1</v>
      </c>
      <c r="AN89" s="10">
        <v>2</v>
      </c>
      <c r="AO89" s="10">
        <v>2</v>
      </c>
      <c r="AP89" s="10">
        <v>2</v>
      </c>
      <c r="AQ89" s="6">
        <v>1</v>
      </c>
      <c r="AR89" s="8">
        <v>4</v>
      </c>
      <c r="AS89" s="8">
        <v>4</v>
      </c>
      <c r="AT89" s="8">
        <v>2</v>
      </c>
      <c r="AU89" s="8">
        <v>2</v>
      </c>
      <c r="AV89" s="6"/>
      <c r="AW89" s="6">
        <v>1</v>
      </c>
      <c r="AX89" s="6">
        <v>1</v>
      </c>
      <c r="AY89" s="6"/>
      <c r="AZ89" s="6"/>
      <c r="BA89" s="6"/>
      <c r="BB89" s="6"/>
      <c r="BC89" s="6">
        <v>1</v>
      </c>
      <c r="BD89" s="6"/>
      <c r="BE89" s="6"/>
      <c r="BF89" s="6"/>
      <c r="BG89" s="6"/>
      <c r="BH89" s="8">
        <v>2</v>
      </c>
      <c r="BI89" s="8">
        <v>2</v>
      </c>
      <c r="BJ89" s="8">
        <v>2</v>
      </c>
      <c r="BK89" s="6"/>
      <c r="BL89" s="8">
        <v>2</v>
      </c>
      <c r="BM89" s="6"/>
      <c r="BN89" s="6"/>
      <c r="BO89" s="6"/>
      <c r="BP89" s="6">
        <v>1</v>
      </c>
      <c r="BQ89" s="6"/>
      <c r="BR89" s="8">
        <v>2</v>
      </c>
      <c r="BS89" s="6"/>
      <c r="BT89" s="6"/>
      <c r="BU89" s="8">
        <v>2</v>
      </c>
      <c r="BV89" s="6"/>
      <c r="BW89" s="6">
        <v>1</v>
      </c>
      <c r="BX89" s="6"/>
      <c r="BY89" s="6">
        <v>1</v>
      </c>
      <c r="BZ89" s="6">
        <v>1</v>
      </c>
      <c r="CA89" s="8">
        <v>2</v>
      </c>
      <c r="CB89" s="8">
        <v>2</v>
      </c>
      <c r="CC89" s="6"/>
      <c r="CD89" s="6"/>
      <c r="CE89" s="8">
        <v>2</v>
      </c>
      <c r="CF89" s="8">
        <v>2</v>
      </c>
      <c r="CG89" s="6"/>
      <c r="CH89" s="6">
        <v>1</v>
      </c>
      <c r="CI89" s="6"/>
      <c r="CJ89" s="6"/>
      <c r="CK89" s="8">
        <v>2</v>
      </c>
      <c r="CL89" s="8">
        <v>2</v>
      </c>
      <c r="CM89" s="6"/>
    </row>
    <row r="90" spans="1:91">
      <c r="A90" s="2" t="s">
        <v>71</v>
      </c>
      <c r="B90" s="11">
        <f>(C90+E90+F90+G90+H90+I90+J90+L90+M90+N90+O90+P90+Q90+R90+S90)/(D90+E90+F90+I90+K90+N90+P90+R90)</f>
        <v>2.9</v>
      </c>
      <c r="C90" s="8">
        <v>2</v>
      </c>
      <c r="D90" s="10">
        <v>2</v>
      </c>
      <c r="E90" s="6">
        <v>1</v>
      </c>
      <c r="F90" s="6">
        <v>1</v>
      </c>
      <c r="G90" s="8">
        <v>2</v>
      </c>
      <c r="H90" s="8">
        <v>2</v>
      </c>
      <c r="I90" s="6">
        <v>1</v>
      </c>
      <c r="J90" s="9">
        <v>5</v>
      </c>
      <c r="K90" s="10">
        <v>2</v>
      </c>
      <c r="L90" s="8">
        <v>2</v>
      </c>
      <c r="M90" s="8">
        <v>4</v>
      </c>
      <c r="N90" s="6">
        <v>1</v>
      </c>
      <c r="O90" s="8">
        <v>2</v>
      </c>
      <c r="P90" s="6">
        <v>1</v>
      </c>
      <c r="Q90" s="8">
        <v>2</v>
      </c>
      <c r="R90" s="6">
        <v>1</v>
      </c>
      <c r="S90" s="8">
        <v>2</v>
      </c>
      <c r="T90" s="6">
        <v>1</v>
      </c>
      <c r="U90" s="8">
        <v>2</v>
      </c>
      <c r="V90" s="8">
        <v>2</v>
      </c>
      <c r="W90" s="10">
        <v>2</v>
      </c>
      <c r="X90" s="10">
        <v>2</v>
      </c>
      <c r="Y90" s="10">
        <v>2</v>
      </c>
      <c r="Z90" s="10">
        <v>2</v>
      </c>
      <c r="AA90" s="10">
        <v>2</v>
      </c>
      <c r="AB90" s="6">
        <v>1</v>
      </c>
      <c r="AC90" s="6">
        <v>1</v>
      </c>
      <c r="AD90" s="6">
        <v>1</v>
      </c>
      <c r="AE90" s="6">
        <v>1</v>
      </c>
      <c r="AF90" s="6">
        <v>1</v>
      </c>
      <c r="AG90" s="10">
        <v>2</v>
      </c>
      <c r="AH90" s="6">
        <v>1</v>
      </c>
      <c r="AI90" s="6">
        <v>1</v>
      </c>
      <c r="AJ90" s="6">
        <v>1</v>
      </c>
      <c r="AK90" s="6">
        <v>1</v>
      </c>
      <c r="AL90" s="6">
        <v>1</v>
      </c>
      <c r="AM90" s="6">
        <v>1</v>
      </c>
      <c r="AN90" s="6">
        <v>1</v>
      </c>
      <c r="AO90" s="6">
        <v>1</v>
      </c>
      <c r="AP90" s="6">
        <v>1</v>
      </c>
      <c r="AQ90" s="6">
        <v>1</v>
      </c>
      <c r="AR90" s="8">
        <v>2</v>
      </c>
      <c r="AS90" s="10">
        <v>2</v>
      </c>
      <c r="AT90" s="8">
        <v>2</v>
      </c>
      <c r="AU90" s="8">
        <v>2</v>
      </c>
      <c r="AV90" s="6"/>
      <c r="AW90" s="8">
        <v>2</v>
      </c>
      <c r="AX90" s="10">
        <v>2</v>
      </c>
      <c r="AY90" s="6"/>
      <c r="AZ90" s="6"/>
      <c r="BA90" s="6"/>
      <c r="BB90" s="6"/>
      <c r="BC90" s="6">
        <v>1</v>
      </c>
      <c r="BD90" s="6"/>
      <c r="BE90" s="6"/>
      <c r="BF90" s="6"/>
      <c r="BG90" s="6"/>
      <c r="BH90" s="6">
        <v>1</v>
      </c>
      <c r="BI90" s="10">
        <v>2</v>
      </c>
      <c r="BJ90" s="10">
        <v>2</v>
      </c>
      <c r="BK90" s="6"/>
      <c r="BL90" s="10">
        <v>2</v>
      </c>
      <c r="BM90" s="6"/>
      <c r="BN90" s="6"/>
      <c r="BO90" s="6"/>
      <c r="BP90" s="6">
        <v>1</v>
      </c>
      <c r="BQ90" s="6"/>
      <c r="BR90" s="6">
        <v>1</v>
      </c>
      <c r="BS90" s="6"/>
      <c r="BT90" s="6"/>
      <c r="BU90" s="6">
        <v>1</v>
      </c>
      <c r="BV90" s="6"/>
      <c r="BW90" s="8">
        <v>2</v>
      </c>
      <c r="BX90" s="6"/>
      <c r="BY90" s="6">
        <v>1</v>
      </c>
      <c r="BZ90" s="8">
        <v>2</v>
      </c>
      <c r="CA90" s="6">
        <v>1</v>
      </c>
      <c r="CB90" s="6">
        <v>1</v>
      </c>
      <c r="CC90" s="6"/>
      <c r="CD90" s="6"/>
      <c r="CE90" s="8">
        <v>2</v>
      </c>
      <c r="CF90" s="8">
        <v>2</v>
      </c>
      <c r="CG90" s="6"/>
      <c r="CH90" s="6">
        <v>1</v>
      </c>
      <c r="CI90" s="6"/>
      <c r="CJ90" s="6"/>
      <c r="CK90" s="8">
        <v>2</v>
      </c>
      <c r="CL90" s="8">
        <v>2</v>
      </c>
      <c r="CM90" s="6"/>
    </row>
    <row r="91" spans="1:91">
      <c r="A91" s="2" t="s">
        <v>79</v>
      </c>
      <c r="B91" s="11">
        <f>(C91+D91+E91+F91+G91+H91+J91+L91+M91+N91+O91+P91+Q91+R91+S91)/(D91+H91+I91+K91+Q91)</f>
        <v>4.5714285714285712</v>
      </c>
      <c r="C91" s="8">
        <v>2</v>
      </c>
      <c r="D91" s="6">
        <v>1</v>
      </c>
      <c r="E91" s="8">
        <v>2</v>
      </c>
      <c r="F91" s="8">
        <v>2</v>
      </c>
      <c r="G91" s="8">
        <v>4</v>
      </c>
      <c r="H91" s="6">
        <v>1</v>
      </c>
      <c r="I91" s="10">
        <v>2</v>
      </c>
      <c r="J91" s="9">
        <v>5</v>
      </c>
      <c r="K91" s="10">
        <v>2</v>
      </c>
      <c r="L91" s="8">
        <v>2</v>
      </c>
      <c r="M91" s="8">
        <v>2</v>
      </c>
      <c r="N91" s="8">
        <v>2</v>
      </c>
      <c r="O91" s="8">
        <v>2</v>
      </c>
      <c r="P91" s="8">
        <v>2</v>
      </c>
      <c r="Q91" s="6">
        <v>1</v>
      </c>
      <c r="R91" s="8">
        <v>2</v>
      </c>
      <c r="S91" s="8">
        <v>2</v>
      </c>
      <c r="T91" s="8">
        <v>2</v>
      </c>
      <c r="U91" s="8">
        <v>2</v>
      </c>
      <c r="V91" s="8">
        <v>2</v>
      </c>
      <c r="W91" s="10">
        <v>2</v>
      </c>
      <c r="X91" s="10">
        <v>2</v>
      </c>
      <c r="Y91" s="6">
        <v>1</v>
      </c>
      <c r="Z91" s="6">
        <v>1</v>
      </c>
      <c r="AA91" s="6">
        <v>1</v>
      </c>
      <c r="AB91" s="8">
        <v>2</v>
      </c>
      <c r="AC91" s="8">
        <v>2</v>
      </c>
      <c r="AD91" s="6">
        <v>1</v>
      </c>
      <c r="AE91" s="10">
        <v>2</v>
      </c>
      <c r="AF91" s="8">
        <v>2</v>
      </c>
      <c r="AG91" s="10">
        <v>2</v>
      </c>
      <c r="AH91" s="8">
        <v>2</v>
      </c>
      <c r="AI91" s="8">
        <v>2</v>
      </c>
      <c r="AJ91" s="8">
        <v>2</v>
      </c>
      <c r="AK91" s="6">
        <v>1</v>
      </c>
      <c r="AL91" s="8">
        <v>2</v>
      </c>
      <c r="AM91" s="8">
        <v>2</v>
      </c>
      <c r="AN91" s="8">
        <v>2</v>
      </c>
      <c r="AO91" s="8">
        <v>2</v>
      </c>
      <c r="AP91" s="8">
        <v>2</v>
      </c>
      <c r="AQ91" s="10">
        <v>2</v>
      </c>
      <c r="AR91" s="8">
        <v>4</v>
      </c>
      <c r="AS91" s="10">
        <v>2</v>
      </c>
      <c r="AT91" s="8">
        <v>2</v>
      </c>
      <c r="AU91" s="8">
        <v>2</v>
      </c>
      <c r="AV91" s="6"/>
      <c r="AW91" s="6">
        <v>1</v>
      </c>
      <c r="AX91" s="10">
        <v>2</v>
      </c>
      <c r="AY91" s="6"/>
      <c r="AZ91" s="6"/>
      <c r="BA91" s="6"/>
      <c r="BB91" s="6"/>
      <c r="BC91" s="10">
        <v>2</v>
      </c>
      <c r="BD91" s="6"/>
      <c r="BE91" s="6"/>
      <c r="BF91" s="6"/>
      <c r="BG91" s="6"/>
      <c r="BH91" s="8">
        <v>2</v>
      </c>
      <c r="BI91" s="10">
        <v>2</v>
      </c>
      <c r="BJ91" s="10">
        <v>2</v>
      </c>
      <c r="BK91" s="6"/>
      <c r="BL91" s="10">
        <v>2</v>
      </c>
      <c r="BM91" s="6"/>
      <c r="BN91" s="6"/>
      <c r="BO91" s="6"/>
      <c r="BP91" s="10">
        <v>2</v>
      </c>
      <c r="BQ91" s="6"/>
      <c r="BR91" s="8">
        <v>2</v>
      </c>
      <c r="BS91" s="6"/>
      <c r="BT91" s="6"/>
      <c r="BU91" s="8">
        <v>2</v>
      </c>
      <c r="BV91" s="6"/>
      <c r="BW91" s="8">
        <v>2</v>
      </c>
      <c r="BX91" s="6"/>
      <c r="BY91" s="8">
        <v>2</v>
      </c>
      <c r="BZ91" s="8">
        <v>2</v>
      </c>
      <c r="CA91" s="8">
        <v>2</v>
      </c>
      <c r="CB91" s="8">
        <v>2</v>
      </c>
      <c r="CC91" s="6"/>
      <c r="CD91" s="6"/>
      <c r="CE91" s="6">
        <v>1</v>
      </c>
      <c r="CF91" s="6">
        <v>1</v>
      </c>
      <c r="CG91" s="6"/>
      <c r="CH91" s="6">
        <v>1</v>
      </c>
      <c r="CI91" s="6"/>
      <c r="CJ91" s="6"/>
      <c r="CK91" s="8">
        <v>2</v>
      </c>
      <c r="CL91" s="8">
        <v>2</v>
      </c>
      <c r="CM91" s="6"/>
    </row>
  </sheetData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K469"/>
  <sheetViews>
    <sheetView workbookViewId="0">
      <pane ySplit="1" topLeftCell="A293" activePane="bottomLeft" state="frozen"/>
      <selection pane="bottomLeft" activeCell="E406" sqref="E406"/>
    </sheetView>
  </sheetViews>
  <sheetFormatPr defaultRowHeight="15"/>
  <cols>
    <col min="1" max="1" width="17.5703125" customWidth="1"/>
    <col min="2" max="3" width="17.5703125" style="29" customWidth="1"/>
    <col min="4" max="6" width="17.5703125" customWidth="1"/>
    <col min="7" max="7" width="9.140625" style="29"/>
    <col min="8" max="8" width="10.7109375" style="29" bestFit="1" customWidth="1"/>
    <col min="9" max="9" width="9.140625" style="29"/>
    <col min="10" max="10" width="19.85546875" style="21" customWidth="1"/>
    <col min="11" max="11" width="39" style="21" customWidth="1"/>
  </cols>
  <sheetData>
    <row r="1" spans="1:11" ht="15.75" thickBot="1">
      <c r="A1" s="44" t="s">
        <v>1375</v>
      </c>
      <c r="B1" s="44" t="s">
        <v>1376</v>
      </c>
      <c r="C1" s="44" t="s">
        <v>1384</v>
      </c>
      <c r="D1" s="44" t="s">
        <v>1392</v>
      </c>
      <c r="E1" s="44" t="s">
        <v>1382</v>
      </c>
      <c r="F1" s="44" t="s">
        <v>1383</v>
      </c>
      <c r="G1" s="44" t="s">
        <v>1377</v>
      </c>
      <c r="H1" s="44" t="s">
        <v>1378</v>
      </c>
      <c r="I1" s="44" t="s">
        <v>1379</v>
      </c>
      <c r="J1" s="44" t="s">
        <v>1380</v>
      </c>
      <c r="K1" s="44" t="s">
        <v>1381</v>
      </c>
    </row>
    <row r="2" spans="1:11" ht="15.75" thickTop="1">
      <c r="A2" s="39" t="s">
        <v>616</v>
      </c>
      <c r="B2" s="40" t="s">
        <v>8</v>
      </c>
      <c r="C2" s="40" t="s">
        <v>1386</v>
      </c>
      <c r="D2" s="40">
        <v>20</v>
      </c>
      <c r="E2" s="56">
        <v>10</v>
      </c>
      <c r="F2" s="40">
        <v>0</v>
      </c>
      <c r="G2" s="41">
        <v>20</v>
      </c>
      <c r="H2" s="42">
        <v>1</v>
      </c>
      <c r="I2" s="41">
        <v>25</v>
      </c>
      <c r="J2" s="43" t="s">
        <v>617</v>
      </c>
      <c r="K2" s="43" t="s">
        <v>618</v>
      </c>
    </row>
    <row r="3" spans="1:11">
      <c r="A3" s="20" t="s">
        <v>619</v>
      </c>
      <c r="B3" s="22" t="s">
        <v>12</v>
      </c>
      <c r="C3" s="22" t="s">
        <v>1386</v>
      </c>
      <c r="D3" s="22">
        <v>40</v>
      </c>
      <c r="E3" s="48">
        <v>10</v>
      </c>
      <c r="F3" s="22">
        <v>0</v>
      </c>
      <c r="G3" s="33">
        <v>40</v>
      </c>
      <c r="H3" s="34">
        <v>1</v>
      </c>
      <c r="I3" s="33">
        <v>30</v>
      </c>
      <c r="J3" s="30" t="s">
        <v>620</v>
      </c>
      <c r="K3" s="30" t="s">
        <v>621</v>
      </c>
    </row>
    <row r="4" spans="1:11">
      <c r="A4" s="20" t="s">
        <v>622</v>
      </c>
      <c r="B4" s="22" t="s">
        <v>12</v>
      </c>
      <c r="C4" s="22" t="s">
        <v>1388</v>
      </c>
      <c r="D4" s="22">
        <v>0</v>
      </c>
      <c r="E4" s="48">
        <v>20</v>
      </c>
      <c r="F4" s="22">
        <v>0</v>
      </c>
      <c r="G4" s="33" t="s">
        <v>623</v>
      </c>
      <c r="H4" s="33" t="s">
        <v>623</v>
      </c>
      <c r="I4" s="33">
        <v>40</v>
      </c>
      <c r="J4" s="30" t="s">
        <v>624</v>
      </c>
      <c r="K4" s="30" t="s">
        <v>625</v>
      </c>
    </row>
    <row r="5" spans="1:11">
      <c r="A5" s="20" t="s">
        <v>626</v>
      </c>
      <c r="B5" s="22" t="s">
        <v>11</v>
      </c>
      <c r="C5" s="22" t="s">
        <v>1388</v>
      </c>
      <c r="D5" s="22">
        <v>0</v>
      </c>
      <c r="E5" s="48">
        <v>20</v>
      </c>
      <c r="F5" s="22">
        <v>0</v>
      </c>
      <c r="G5" s="33" t="s">
        <v>623</v>
      </c>
      <c r="H5" s="33" t="s">
        <v>623</v>
      </c>
      <c r="I5" s="33">
        <v>30</v>
      </c>
      <c r="J5" s="30" t="s">
        <v>627</v>
      </c>
      <c r="K5" s="30" t="s">
        <v>628</v>
      </c>
    </row>
    <row r="6" spans="1:11">
      <c r="A6" s="20" t="s">
        <v>629</v>
      </c>
      <c r="B6" s="22" t="s">
        <v>6</v>
      </c>
      <c r="C6" s="22" t="s">
        <v>1385</v>
      </c>
      <c r="D6" s="22">
        <v>60</v>
      </c>
      <c r="E6" s="22">
        <v>0</v>
      </c>
      <c r="F6" s="22">
        <v>0</v>
      </c>
      <c r="G6" s="33">
        <v>60</v>
      </c>
      <c r="H6" s="33" t="s">
        <v>623</v>
      </c>
      <c r="I6" s="33">
        <v>20</v>
      </c>
      <c r="J6" s="30" t="s">
        <v>617</v>
      </c>
      <c r="K6" s="30" t="s">
        <v>630</v>
      </c>
    </row>
    <row r="7" spans="1:11">
      <c r="A7" s="20" t="s">
        <v>631</v>
      </c>
      <c r="B7" s="22" t="s">
        <v>6</v>
      </c>
      <c r="C7" s="22" t="s">
        <v>1386</v>
      </c>
      <c r="D7" s="22">
        <v>95</v>
      </c>
      <c r="E7" s="22">
        <v>0</v>
      </c>
      <c r="F7" s="22">
        <v>0</v>
      </c>
      <c r="G7" s="33">
        <v>100</v>
      </c>
      <c r="H7" s="34">
        <v>0.95</v>
      </c>
      <c r="I7" s="33">
        <v>5</v>
      </c>
      <c r="J7" s="30" t="s">
        <v>617</v>
      </c>
      <c r="K7" s="30" t="s">
        <v>632</v>
      </c>
    </row>
    <row r="8" spans="1:11">
      <c r="A8" s="20" t="s">
        <v>633</v>
      </c>
      <c r="B8" s="22" t="s">
        <v>13</v>
      </c>
      <c r="C8" s="22" t="s">
        <v>1388</v>
      </c>
      <c r="D8" s="22">
        <v>0</v>
      </c>
      <c r="E8" s="48">
        <v>20</v>
      </c>
      <c r="F8" s="22">
        <v>0</v>
      </c>
      <c r="G8" s="33" t="s">
        <v>623</v>
      </c>
      <c r="H8" s="33" t="s">
        <v>623</v>
      </c>
      <c r="I8" s="33">
        <v>30</v>
      </c>
      <c r="J8" s="30" t="s">
        <v>624</v>
      </c>
      <c r="K8" s="30" t="s">
        <v>634</v>
      </c>
    </row>
    <row r="9" spans="1:11">
      <c r="A9" s="20" t="s">
        <v>635</v>
      </c>
      <c r="B9" s="22" t="s">
        <v>6</v>
      </c>
      <c r="C9" s="22" t="s">
        <v>1386</v>
      </c>
      <c r="D9" s="22">
        <v>52</v>
      </c>
      <c r="E9" s="22">
        <v>0</v>
      </c>
      <c r="F9" s="22">
        <v>0</v>
      </c>
      <c r="G9" s="33">
        <v>55</v>
      </c>
      <c r="H9" s="34">
        <v>0.95</v>
      </c>
      <c r="I9" s="33">
        <v>25</v>
      </c>
      <c r="J9" s="30" t="s">
        <v>620</v>
      </c>
      <c r="K9" s="30" t="s">
        <v>632</v>
      </c>
    </row>
    <row r="10" spans="1:11">
      <c r="A10" s="20" t="s">
        <v>636</v>
      </c>
      <c r="B10" s="22" t="s">
        <v>6</v>
      </c>
      <c r="C10" s="22" t="s">
        <v>1386</v>
      </c>
      <c r="D10" s="22">
        <v>71</v>
      </c>
      <c r="E10" s="47">
        <v>30</v>
      </c>
      <c r="F10" s="22">
        <v>0</v>
      </c>
      <c r="G10" s="33">
        <v>75</v>
      </c>
      <c r="H10" s="34">
        <v>0.95</v>
      </c>
      <c r="I10" s="33">
        <v>20</v>
      </c>
      <c r="J10" s="30" t="s">
        <v>617</v>
      </c>
      <c r="K10" s="30" t="s">
        <v>637</v>
      </c>
    </row>
    <row r="11" spans="1:11">
      <c r="A11" s="20" t="s">
        <v>638</v>
      </c>
      <c r="B11" s="22" t="s">
        <v>13</v>
      </c>
      <c r="C11" s="22" t="s">
        <v>1388</v>
      </c>
      <c r="D11" s="22">
        <v>0</v>
      </c>
      <c r="E11" s="48">
        <v>20</v>
      </c>
      <c r="F11" s="22">
        <v>0</v>
      </c>
      <c r="G11" s="33" t="s">
        <v>623</v>
      </c>
      <c r="H11" s="33" t="s">
        <v>623</v>
      </c>
      <c r="I11" s="33">
        <v>20</v>
      </c>
      <c r="J11" s="30" t="s">
        <v>624</v>
      </c>
      <c r="K11" s="30" t="s">
        <v>639</v>
      </c>
    </row>
    <row r="12" spans="1:11">
      <c r="A12" s="20" t="s">
        <v>640</v>
      </c>
      <c r="B12" s="22" t="s">
        <v>14</v>
      </c>
      <c r="C12" s="22" t="s">
        <v>1386</v>
      </c>
      <c r="D12" s="22">
        <v>60</v>
      </c>
      <c r="E12" s="48">
        <v>10</v>
      </c>
      <c r="F12" s="22">
        <v>0</v>
      </c>
      <c r="G12" s="33">
        <v>60</v>
      </c>
      <c r="H12" s="34">
        <v>1</v>
      </c>
      <c r="I12" s="33">
        <v>5</v>
      </c>
      <c r="J12" s="30" t="s">
        <v>617</v>
      </c>
      <c r="K12" s="30" t="s">
        <v>641</v>
      </c>
    </row>
    <row r="13" spans="1:11" s="25" customFormat="1">
      <c r="A13" s="23" t="s">
        <v>642</v>
      </c>
      <c r="B13" s="24" t="s">
        <v>16</v>
      </c>
      <c r="C13" s="24" t="s">
        <v>1385</v>
      </c>
      <c r="D13" s="24">
        <v>70</v>
      </c>
      <c r="E13" s="24">
        <v>0</v>
      </c>
      <c r="F13" s="24">
        <v>1</v>
      </c>
      <c r="G13" s="35">
        <v>40</v>
      </c>
      <c r="H13" s="36">
        <v>1</v>
      </c>
      <c r="I13" s="35">
        <v>20</v>
      </c>
      <c r="J13" s="31" t="s">
        <v>617</v>
      </c>
      <c r="K13" s="31" t="s">
        <v>643</v>
      </c>
    </row>
    <row r="14" spans="1:11">
      <c r="A14" s="20" t="s">
        <v>644</v>
      </c>
      <c r="B14" s="22" t="s">
        <v>16</v>
      </c>
      <c r="C14" s="22" t="s">
        <v>1752</v>
      </c>
      <c r="D14" s="22">
        <v>0</v>
      </c>
      <c r="E14" s="45">
        <v>6</v>
      </c>
      <c r="F14" s="22">
        <v>0</v>
      </c>
      <c r="G14" s="33" t="s">
        <v>623</v>
      </c>
      <c r="H14" s="33" t="s">
        <v>623</v>
      </c>
      <c r="I14" s="33">
        <v>20</v>
      </c>
      <c r="J14" s="30" t="s">
        <v>624</v>
      </c>
      <c r="K14" s="30" t="s">
        <v>645</v>
      </c>
    </row>
    <row r="15" spans="1:11">
      <c r="A15" s="20" t="s">
        <v>646</v>
      </c>
      <c r="B15" s="22" t="s">
        <v>16</v>
      </c>
      <c r="C15" s="22" t="s">
        <v>1385</v>
      </c>
      <c r="D15" s="22">
        <v>81</v>
      </c>
      <c r="E15" s="22">
        <v>0</v>
      </c>
      <c r="F15" s="22">
        <v>0</v>
      </c>
      <c r="G15" s="33">
        <v>90</v>
      </c>
      <c r="H15" s="34">
        <v>0.9</v>
      </c>
      <c r="I15" s="33">
        <v>10</v>
      </c>
      <c r="J15" s="30" t="s">
        <v>617</v>
      </c>
      <c r="K15" s="30" t="s">
        <v>647</v>
      </c>
    </row>
    <row r="16" spans="1:11">
      <c r="A16" s="20" t="s">
        <v>648</v>
      </c>
      <c r="B16" s="22" t="s">
        <v>4</v>
      </c>
      <c r="C16" s="22" t="s">
        <v>1385</v>
      </c>
      <c r="D16" s="22">
        <v>45</v>
      </c>
      <c r="E16" s="22">
        <v>0</v>
      </c>
      <c r="F16" s="22">
        <v>0</v>
      </c>
      <c r="G16" s="33">
        <v>15</v>
      </c>
      <c r="H16" s="34">
        <v>1</v>
      </c>
      <c r="I16" s="33">
        <v>20</v>
      </c>
      <c r="J16" s="30" t="s">
        <v>617</v>
      </c>
      <c r="K16" s="30" t="s">
        <v>649</v>
      </c>
    </row>
    <row r="17" spans="1:11">
      <c r="A17" s="20" t="s">
        <v>650</v>
      </c>
      <c r="B17" s="22" t="s">
        <v>8</v>
      </c>
      <c r="C17" s="22" t="s">
        <v>1752</v>
      </c>
      <c r="D17" s="22">
        <v>0</v>
      </c>
      <c r="E17" s="45">
        <v>50</v>
      </c>
      <c r="F17" s="22">
        <v>0</v>
      </c>
      <c r="G17" s="33" t="s">
        <v>623</v>
      </c>
      <c r="H17" s="33" t="s">
        <v>623</v>
      </c>
      <c r="I17" s="33">
        <v>5</v>
      </c>
      <c r="J17" s="30" t="s">
        <v>651</v>
      </c>
      <c r="K17" s="30" t="s">
        <v>652</v>
      </c>
    </row>
    <row r="18" spans="1:11" s="28" customFormat="1" ht="30">
      <c r="A18" s="26" t="s">
        <v>653</v>
      </c>
      <c r="B18" s="27" t="s">
        <v>11</v>
      </c>
      <c r="C18" s="27"/>
      <c r="D18" s="27"/>
      <c r="E18" s="27"/>
      <c r="F18" s="27">
        <v>0</v>
      </c>
      <c r="G18" s="37" t="s">
        <v>623</v>
      </c>
      <c r="H18" s="37" t="s">
        <v>623</v>
      </c>
      <c r="I18" s="37">
        <v>20</v>
      </c>
      <c r="J18" s="32" t="s">
        <v>654</v>
      </c>
      <c r="K18" s="32" t="s">
        <v>655</v>
      </c>
    </row>
    <row r="19" spans="1:11" ht="30">
      <c r="A19" s="20" t="s">
        <v>656</v>
      </c>
      <c r="B19" s="22" t="s">
        <v>1</v>
      </c>
      <c r="C19" s="22" t="s">
        <v>1385</v>
      </c>
      <c r="D19" s="22">
        <v>75</v>
      </c>
      <c r="E19" s="22">
        <v>0</v>
      </c>
      <c r="F19" s="22">
        <v>0</v>
      </c>
      <c r="G19" s="33">
        <v>50</v>
      </c>
      <c r="H19" s="34">
        <v>1</v>
      </c>
      <c r="I19" s="33">
        <v>10</v>
      </c>
      <c r="J19" s="30" t="s">
        <v>617</v>
      </c>
      <c r="K19" s="30" t="s">
        <v>657</v>
      </c>
    </row>
    <row r="20" spans="1:11">
      <c r="A20" s="20" t="s">
        <v>658</v>
      </c>
      <c r="B20" s="22" t="s">
        <v>7</v>
      </c>
      <c r="C20" s="22" t="s">
        <v>1385</v>
      </c>
      <c r="D20" s="22">
        <v>30</v>
      </c>
      <c r="E20" s="47">
        <v>30</v>
      </c>
      <c r="F20" s="22">
        <v>0</v>
      </c>
      <c r="G20" s="33">
        <v>30</v>
      </c>
      <c r="H20" s="34">
        <v>1</v>
      </c>
      <c r="I20" s="33">
        <v>15</v>
      </c>
      <c r="J20" s="30" t="s">
        <v>617</v>
      </c>
      <c r="K20" s="30" t="s">
        <v>637</v>
      </c>
    </row>
    <row r="21" spans="1:11">
      <c r="A21" s="20" t="s">
        <v>659</v>
      </c>
      <c r="B21" s="22" t="s">
        <v>0</v>
      </c>
      <c r="C21" s="22" t="s">
        <v>1385</v>
      </c>
      <c r="D21" s="22">
        <v>90</v>
      </c>
      <c r="E21" s="22">
        <v>0</v>
      </c>
      <c r="F21" s="22">
        <v>0</v>
      </c>
      <c r="G21" s="33">
        <v>90</v>
      </c>
      <c r="H21" s="34">
        <v>1</v>
      </c>
      <c r="I21" s="33">
        <v>15</v>
      </c>
      <c r="J21" s="30" t="s">
        <v>617</v>
      </c>
      <c r="K21" s="30" t="s">
        <v>632</v>
      </c>
    </row>
    <row r="22" spans="1:11" s="55" customFormat="1" ht="45">
      <c r="A22" s="50" t="s">
        <v>660</v>
      </c>
      <c r="B22" s="51" t="s">
        <v>11</v>
      </c>
      <c r="C22" s="51" t="s">
        <v>1387</v>
      </c>
      <c r="D22" s="51">
        <v>0</v>
      </c>
      <c r="E22" s="47">
        <v>50</v>
      </c>
      <c r="F22" s="51">
        <v>0</v>
      </c>
      <c r="G22" s="52" t="s">
        <v>623</v>
      </c>
      <c r="H22" s="53">
        <v>1</v>
      </c>
      <c r="I22" s="52">
        <v>15</v>
      </c>
      <c r="J22" s="54" t="s">
        <v>617</v>
      </c>
      <c r="K22" s="54" t="s">
        <v>661</v>
      </c>
    </row>
    <row r="23" spans="1:11">
      <c r="A23" s="20" t="s">
        <v>662</v>
      </c>
      <c r="B23" s="22" t="s">
        <v>4</v>
      </c>
      <c r="C23" s="22" t="s">
        <v>1386</v>
      </c>
      <c r="D23" s="22">
        <v>90</v>
      </c>
      <c r="E23" s="22">
        <v>0</v>
      </c>
      <c r="F23" s="22">
        <v>0</v>
      </c>
      <c r="G23" s="33">
        <v>90</v>
      </c>
      <c r="H23" s="33" t="s">
        <v>623</v>
      </c>
      <c r="I23" s="33">
        <v>20</v>
      </c>
      <c r="J23" s="30" t="s">
        <v>617</v>
      </c>
      <c r="K23" s="30" t="s">
        <v>630</v>
      </c>
    </row>
    <row r="24" spans="1:11">
      <c r="A24" s="20" t="s">
        <v>663</v>
      </c>
      <c r="B24" s="22" t="s">
        <v>10</v>
      </c>
      <c r="C24" s="22" t="s">
        <v>1386</v>
      </c>
      <c r="D24" s="22">
        <v>65</v>
      </c>
      <c r="E24" s="48">
        <v>10</v>
      </c>
      <c r="F24" s="22">
        <v>0</v>
      </c>
      <c r="G24" s="33">
        <v>65</v>
      </c>
      <c r="H24" s="34">
        <v>1</v>
      </c>
      <c r="I24" s="33">
        <v>20</v>
      </c>
      <c r="J24" s="30" t="s">
        <v>617</v>
      </c>
      <c r="K24" s="30" t="s">
        <v>664</v>
      </c>
    </row>
    <row r="25" spans="1:11">
      <c r="A25" s="20" t="s">
        <v>665</v>
      </c>
      <c r="B25" s="22" t="s">
        <v>10</v>
      </c>
      <c r="C25" s="22" t="s">
        <v>1385</v>
      </c>
      <c r="D25" s="22">
        <v>90</v>
      </c>
      <c r="E25" s="22">
        <v>0</v>
      </c>
      <c r="F25" s="22">
        <v>-4</v>
      </c>
      <c r="G25" s="33">
        <v>60</v>
      </c>
      <c r="H25" s="34">
        <v>1</v>
      </c>
      <c r="I25" s="33">
        <v>10</v>
      </c>
      <c r="J25" s="30" t="s">
        <v>617</v>
      </c>
      <c r="K25" s="30" t="s">
        <v>666</v>
      </c>
    </row>
    <row r="26" spans="1:11">
      <c r="A26" s="20" t="s">
        <v>667</v>
      </c>
      <c r="B26" s="22" t="s">
        <v>11</v>
      </c>
      <c r="C26" s="22" t="s">
        <v>1385</v>
      </c>
      <c r="D26" s="22">
        <v>38</v>
      </c>
      <c r="E26" s="22">
        <v>0</v>
      </c>
      <c r="F26" s="22">
        <v>0</v>
      </c>
      <c r="G26" s="33">
        <v>15</v>
      </c>
      <c r="H26" s="34">
        <v>0.85</v>
      </c>
      <c r="I26" s="33">
        <v>20</v>
      </c>
      <c r="J26" s="30" t="s">
        <v>617</v>
      </c>
      <c r="K26" s="30" t="s">
        <v>649</v>
      </c>
    </row>
    <row r="27" spans="1:11">
      <c r="A27" s="20" t="s">
        <v>668</v>
      </c>
      <c r="B27" s="22" t="s">
        <v>13</v>
      </c>
      <c r="C27" s="22" t="s">
        <v>1388</v>
      </c>
      <c r="D27" s="22">
        <v>0</v>
      </c>
      <c r="E27" s="48">
        <v>20</v>
      </c>
      <c r="F27" s="22">
        <v>0</v>
      </c>
      <c r="G27" s="33" t="s">
        <v>623</v>
      </c>
      <c r="H27" s="33" t="s">
        <v>623</v>
      </c>
      <c r="I27" s="33">
        <v>30</v>
      </c>
      <c r="J27" s="30" t="s">
        <v>624</v>
      </c>
      <c r="K27" s="30" t="s">
        <v>625</v>
      </c>
    </row>
    <row r="28" spans="1:11" s="55" customFormat="1" ht="30">
      <c r="A28" s="50" t="s">
        <v>669</v>
      </c>
      <c r="B28" s="51" t="s">
        <v>11</v>
      </c>
      <c r="C28" s="51" t="s">
        <v>1388</v>
      </c>
      <c r="D28" s="51">
        <v>0</v>
      </c>
      <c r="E28" s="48">
        <v>25</v>
      </c>
      <c r="F28" s="51">
        <v>0</v>
      </c>
      <c r="G28" s="52" t="s">
        <v>623</v>
      </c>
      <c r="H28" s="52" t="s">
        <v>623</v>
      </c>
      <c r="I28" s="52">
        <v>40</v>
      </c>
      <c r="J28" s="54" t="s">
        <v>624</v>
      </c>
      <c r="K28" s="54" t="s">
        <v>670</v>
      </c>
    </row>
    <row r="29" spans="1:11" ht="30">
      <c r="A29" s="20" t="s">
        <v>671</v>
      </c>
      <c r="B29" s="22" t="s">
        <v>1</v>
      </c>
      <c r="C29" s="22" t="s">
        <v>1385</v>
      </c>
      <c r="D29" s="22">
        <v>35</v>
      </c>
      <c r="E29" s="22">
        <v>0</v>
      </c>
      <c r="F29" s="22">
        <v>0</v>
      </c>
      <c r="G29" s="33">
        <v>10</v>
      </c>
      <c r="H29" s="34">
        <v>1</v>
      </c>
      <c r="I29" s="33">
        <v>10</v>
      </c>
      <c r="J29" s="30" t="s">
        <v>617</v>
      </c>
      <c r="K29" s="30" t="s">
        <v>672</v>
      </c>
    </row>
    <row r="30" spans="1:11">
      <c r="A30" s="20" t="s">
        <v>673</v>
      </c>
      <c r="B30" s="22" t="s">
        <v>11</v>
      </c>
      <c r="C30" s="22" t="s">
        <v>1388</v>
      </c>
      <c r="D30" s="22">
        <v>0</v>
      </c>
      <c r="E30" s="48">
        <v>30</v>
      </c>
      <c r="F30" s="22">
        <v>0</v>
      </c>
      <c r="G30" s="33" t="s">
        <v>623</v>
      </c>
      <c r="H30" s="33" t="s">
        <v>623</v>
      </c>
      <c r="I30" s="33">
        <v>10</v>
      </c>
      <c r="J30" s="30" t="s">
        <v>624</v>
      </c>
      <c r="K30" s="30" t="s">
        <v>674</v>
      </c>
    </row>
    <row r="31" spans="1:11" s="28" customFormat="1" ht="30">
      <c r="A31" s="26" t="s">
        <v>675</v>
      </c>
      <c r="B31" s="27" t="s">
        <v>11</v>
      </c>
      <c r="C31" s="27" t="s">
        <v>1385</v>
      </c>
      <c r="D31" s="27"/>
      <c r="E31" s="27">
        <v>0</v>
      </c>
      <c r="F31" s="27">
        <v>1</v>
      </c>
      <c r="G31" s="37" t="s">
        <v>623</v>
      </c>
      <c r="H31" s="37" t="s">
        <v>623</v>
      </c>
      <c r="I31" s="37">
        <v>10</v>
      </c>
      <c r="J31" s="32" t="s">
        <v>624</v>
      </c>
      <c r="K31" s="32" t="s">
        <v>676</v>
      </c>
    </row>
    <row r="32" spans="1:11">
      <c r="A32" s="20" t="s">
        <v>677</v>
      </c>
      <c r="B32" s="22" t="s">
        <v>11</v>
      </c>
      <c r="C32" s="22" t="s">
        <v>1385</v>
      </c>
      <c r="D32" s="22">
        <v>25</v>
      </c>
      <c r="E32" s="22">
        <v>0</v>
      </c>
      <c r="F32" s="22">
        <v>0</v>
      </c>
      <c r="G32" s="33">
        <v>15</v>
      </c>
      <c r="H32" s="34">
        <v>0.75</v>
      </c>
      <c r="I32" s="33">
        <v>20</v>
      </c>
      <c r="J32" s="30" t="s">
        <v>617</v>
      </c>
      <c r="K32" s="30" t="s">
        <v>678</v>
      </c>
    </row>
    <row r="33" spans="1:11">
      <c r="A33" s="20" t="s">
        <v>679</v>
      </c>
      <c r="B33" s="22" t="s">
        <v>1</v>
      </c>
      <c r="C33" s="22" t="s">
        <v>1385</v>
      </c>
      <c r="D33" s="22">
        <v>60</v>
      </c>
      <c r="E33" s="47">
        <v>30</v>
      </c>
      <c r="F33" s="22">
        <v>0</v>
      </c>
      <c r="G33" s="33">
        <v>60</v>
      </c>
      <c r="H33" s="34">
        <v>1</v>
      </c>
      <c r="I33" s="33">
        <v>25</v>
      </c>
      <c r="J33" s="30" t="s">
        <v>617</v>
      </c>
      <c r="K33" s="30" t="s">
        <v>637</v>
      </c>
    </row>
    <row r="34" spans="1:11">
      <c r="A34" s="20" t="s">
        <v>680</v>
      </c>
      <c r="B34" s="22" t="s">
        <v>5</v>
      </c>
      <c r="C34" s="22" t="s">
        <v>1386</v>
      </c>
      <c r="D34" s="22">
        <v>68</v>
      </c>
      <c r="E34" s="22">
        <v>0</v>
      </c>
      <c r="F34" s="22">
        <v>0</v>
      </c>
      <c r="G34" s="33">
        <v>150</v>
      </c>
      <c r="H34" s="34">
        <v>0.9</v>
      </c>
      <c r="I34" s="33">
        <v>5</v>
      </c>
      <c r="J34" s="30" t="s">
        <v>617</v>
      </c>
      <c r="K34" s="30" t="s">
        <v>681</v>
      </c>
    </row>
    <row r="35" spans="1:11" ht="30">
      <c r="A35" s="20" t="s">
        <v>682</v>
      </c>
      <c r="B35" s="22" t="s">
        <v>5</v>
      </c>
      <c r="C35" s="22" t="s">
        <v>1385</v>
      </c>
      <c r="D35" s="22">
        <v>77</v>
      </c>
      <c r="E35" s="47">
        <v>10</v>
      </c>
      <c r="F35" s="22">
        <v>0</v>
      </c>
      <c r="G35" s="33">
        <v>85</v>
      </c>
      <c r="H35" s="34">
        <v>0.9</v>
      </c>
      <c r="I35" s="33">
        <v>10</v>
      </c>
      <c r="J35" s="30" t="s">
        <v>617</v>
      </c>
      <c r="K35" s="30" t="s">
        <v>683</v>
      </c>
    </row>
    <row r="36" spans="1:11">
      <c r="A36" s="20" t="s">
        <v>684</v>
      </c>
      <c r="B36" s="22" t="s">
        <v>10</v>
      </c>
      <c r="C36" s="22" t="s">
        <v>1386</v>
      </c>
      <c r="D36" s="22">
        <v>84</v>
      </c>
      <c r="E36" s="47">
        <v>10</v>
      </c>
      <c r="F36" s="22">
        <v>0</v>
      </c>
      <c r="G36" s="33">
        <v>120</v>
      </c>
      <c r="H36" s="34">
        <v>0.7</v>
      </c>
      <c r="I36" s="33">
        <v>5</v>
      </c>
      <c r="J36" s="30" t="s">
        <v>620</v>
      </c>
      <c r="K36" s="30" t="s">
        <v>685</v>
      </c>
    </row>
    <row r="37" spans="1:11" s="55" customFormat="1">
      <c r="A37" s="50" t="s">
        <v>686</v>
      </c>
      <c r="B37" s="51" t="s">
        <v>11</v>
      </c>
      <c r="C37" s="51" t="s">
        <v>1388</v>
      </c>
      <c r="D37" s="51">
        <v>0</v>
      </c>
      <c r="E37" s="48">
        <v>20</v>
      </c>
      <c r="F37" s="51">
        <v>0</v>
      </c>
      <c r="G37" s="52" t="s">
        <v>623</v>
      </c>
      <c r="H37" s="52" t="s">
        <v>623</v>
      </c>
      <c r="I37" s="52">
        <v>5</v>
      </c>
      <c r="J37" s="54" t="s">
        <v>617</v>
      </c>
      <c r="K37" s="54" t="s">
        <v>687</v>
      </c>
    </row>
    <row r="38" spans="1:11">
      <c r="A38" s="20" t="s">
        <v>688</v>
      </c>
      <c r="B38" s="22" t="s">
        <v>11</v>
      </c>
      <c r="C38" s="22" t="s">
        <v>1385</v>
      </c>
      <c r="D38" s="22">
        <v>85</v>
      </c>
      <c r="E38" s="47">
        <v>30</v>
      </c>
      <c r="F38" s="22">
        <v>0</v>
      </c>
      <c r="G38" s="33">
        <v>85</v>
      </c>
      <c r="H38" s="34">
        <v>1</v>
      </c>
      <c r="I38" s="33">
        <v>15</v>
      </c>
      <c r="J38" s="30" t="s">
        <v>617</v>
      </c>
      <c r="K38" s="30" t="s">
        <v>689</v>
      </c>
    </row>
    <row r="39" spans="1:11">
      <c r="A39" s="20" t="s">
        <v>690</v>
      </c>
      <c r="B39" s="22" t="s">
        <v>9</v>
      </c>
      <c r="C39" s="22" t="s">
        <v>1385</v>
      </c>
      <c r="D39" s="22">
        <v>55</v>
      </c>
      <c r="E39" s="47">
        <v>10</v>
      </c>
      <c r="F39" s="22">
        <v>0</v>
      </c>
      <c r="G39" s="33">
        <v>65</v>
      </c>
      <c r="H39" s="34">
        <v>0.85</v>
      </c>
      <c r="I39" s="33">
        <v>20</v>
      </c>
      <c r="J39" s="30" t="s">
        <v>617</v>
      </c>
      <c r="K39" s="30" t="s">
        <v>691</v>
      </c>
    </row>
    <row r="40" spans="1:11">
      <c r="A40" s="20" t="s">
        <v>692</v>
      </c>
      <c r="B40" s="22" t="s">
        <v>9</v>
      </c>
      <c r="C40" s="22" t="s">
        <v>1385</v>
      </c>
      <c r="D40" s="22">
        <v>60</v>
      </c>
      <c r="E40" s="22">
        <v>0</v>
      </c>
      <c r="F40" s="22">
        <v>0</v>
      </c>
      <c r="G40" s="33">
        <v>25</v>
      </c>
      <c r="H40" s="34">
        <v>0.8</v>
      </c>
      <c r="I40" s="33">
        <v>10</v>
      </c>
      <c r="J40" s="30" t="s">
        <v>617</v>
      </c>
      <c r="K40" s="30" t="s">
        <v>649</v>
      </c>
    </row>
    <row r="41" spans="1:11">
      <c r="A41" s="20" t="s">
        <v>693</v>
      </c>
      <c r="B41" s="22" t="s">
        <v>9</v>
      </c>
      <c r="C41" s="22" t="s">
        <v>1385</v>
      </c>
      <c r="D41" s="22">
        <v>90</v>
      </c>
      <c r="E41" s="22">
        <v>0</v>
      </c>
      <c r="F41" s="22">
        <v>0</v>
      </c>
      <c r="G41" s="33">
        <v>50</v>
      </c>
      <c r="H41" s="34">
        <v>0.9</v>
      </c>
      <c r="I41" s="33">
        <v>10</v>
      </c>
      <c r="J41" s="30" t="s">
        <v>617</v>
      </c>
      <c r="K41" s="30" t="s">
        <v>694</v>
      </c>
    </row>
    <row r="42" spans="1:11" ht="45">
      <c r="A42" s="20" t="s">
        <v>695</v>
      </c>
      <c r="B42" s="22" t="s">
        <v>6</v>
      </c>
      <c r="C42" s="22" t="s">
        <v>1385</v>
      </c>
      <c r="D42" s="22">
        <v>36</v>
      </c>
      <c r="E42" s="47">
        <v>30</v>
      </c>
      <c r="F42" s="22">
        <v>0</v>
      </c>
      <c r="G42" s="33">
        <v>85</v>
      </c>
      <c r="H42" s="34">
        <v>0.85</v>
      </c>
      <c r="I42" s="33">
        <v>5</v>
      </c>
      <c r="J42" s="30" t="s">
        <v>617</v>
      </c>
      <c r="K42" s="30" t="s">
        <v>696</v>
      </c>
    </row>
    <row r="43" spans="1:11">
      <c r="A43" s="20" t="s">
        <v>697</v>
      </c>
      <c r="B43" s="22" t="s">
        <v>6</v>
      </c>
      <c r="C43" s="22" t="s">
        <v>1385</v>
      </c>
      <c r="D43" s="22">
        <v>120</v>
      </c>
      <c r="E43" s="48">
        <v>-40</v>
      </c>
      <c r="F43" s="22">
        <v>0</v>
      </c>
      <c r="G43" s="33">
        <v>120</v>
      </c>
      <c r="H43" s="34">
        <v>1</v>
      </c>
      <c r="I43" s="33">
        <v>15</v>
      </c>
      <c r="J43" s="30" t="s">
        <v>617</v>
      </c>
      <c r="K43" s="30" t="s">
        <v>698</v>
      </c>
    </row>
    <row r="44" spans="1:11" ht="30">
      <c r="A44" s="20" t="s">
        <v>699</v>
      </c>
      <c r="B44" s="22" t="s">
        <v>4</v>
      </c>
      <c r="C44" s="22" t="s">
        <v>1385</v>
      </c>
      <c r="D44" s="22">
        <v>75</v>
      </c>
      <c r="E44" s="48">
        <v>10</v>
      </c>
      <c r="F44" s="22">
        <v>0</v>
      </c>
      <c r="G44" s="33">
        <v>75</v>
      </c>
      <c r="H44" s="34">
        <v>1</v>
      </c>
      <c r="I44" s="33">
        <v>15</v>
      </c>
      <c r="J44" s="30" t="s">
        <v>617</v>
      </c>
      <c r="K44" s="30" t="s">
        <v>700</v>
      </c>
    </row>
    <row r="45" spans="1:11" s="28" customFormat="1" ht="30">
      <c r="A45" s="26" t="s">
        <v>701</v>
      </c>
      <c r="B45" s="27" t="s">
        <v>16</v>
      </c>
      <c r="C45" s="27" t="s">
        <v>1386</v>
      </c>
      <c r="D45" s="27"/>
      <c r="E45" s="27"/>
      <c r="F45" s="27">
        <v>0</v>
      </c>
      <c r="G45" s="37">
        <v>65</v>
      </c>
      <c r="H45" s="38">
        <v>1</v>
      </c>
      <c r="I45" s="37">
        <v>10</v>
      </c>
      <c r="J45" s="32" t="s">
        <v>617</v>
      </c>
      <c r="K45" s="32" t="s">
        <v>702</v>
      </c>
    </row>
    <row r="46" spans="1:11">
      <c r="A46" s="20" t="s">
        <v>703</v>
      </c>
      <c r="B46" s="22" t="s">
        <v>16</v>
      </c>
      <c r="C46" s="22" t="s">
        <v>1386</v>
      </c>
      <c r="D46" s="22">
        <v>20</v>
      </c>
      <c r="E46" s="48">
        <v>10</v>
      </c>
      <c r="F46" s="22">
        <v>0</v>
      </c>
      <c r="G46" s="33">
        <v>20</v>
      </c>
      <c r="H46" s="34">
        <v>1</v>
      </c>
      <c r="I46" s="33">
        <v>30</v>
      </c>
      <c r="J46" s="30" t="s">
        <v>620</v>
      </c>
      <c r="K46" s="30" t="s">
        <v>704</v>
      </c>
    </row>
    <row r="47" spans="1:11">
      <c r="A47" s="20" t="s">
        <v>705</v>
      </c>
      <c r="B47" s="22" t="s">
        <v>16</v>
      </c>
      <c r="C47" s="22" t="s">
        <v>1386</v>
      </c>
      <c r="D47" s="22">
        <v>65</v>
      </c>
      <c r="E47" s="48">
        <v>10</v>
      </c>
      <c r="F47" s="22">
        <v>0</v>
      </c>
      <c r="G47" s="33">
        <v>65</v>
      </c>
      <c r="H47" s="34">
        <v>1</v>
      </c>
      <c r="I47" s="33">
        <v>20</v>
      </c>
      <c r="J47" s="30" t="s">
        <v>617</v>
      </c>
      <c r="K47" s="30" t="s">
        <v>704</v>
      </c>
    </row>
    <row r="48" spans="1:11">
      <c r="A48" s="20" t="s">
        <v>706</v>
      </c>
      <c r="B48" s="22" t="s">
        <v>0</v>
      </c>
      <c r="C48" s="22" t="s">
        <v>1385</v>
      </c>
      <c r="D48" s="22">
        <v>60</v>
      </c>
      <c r="E48" s="48">
        <v>10</v>
      </c>
      <c r="F48" s="22">
        <v>0</v>
      </c>
      <c r="G48" s="33">
        <v>60</v>
      </c>
      <c r="H48" s="34">
        <v>1</v>
      </c>
      <c r="I48" s="33">
        <v>20</v>
      </c>
      <c r="J48" s="30" t="s">
        <v>617</v>
      </c>
      <c r="K48" s="30" t="s">
        <v>707</v>
      </c>
    </row>
    <row r="49" spans="1:11">
      <c r="A49" s="20" t="s">
        <v>708</v>
      </c>
      <c r="B49" s="22" t="s">
        <v>0</v>
      </c>
      <c r="C49" s="22" t="s">
        <v>1386</v>
      </c>
      <c r="D49" s="22">
        <v>90</v>
      </c>
      <c r="E49" s="48">
        <v>10</v>
      </c>
      <c r="F49" s="22">
        <v>0</v>
      </c>
      <c r="G49" s="33">
        <v>90</v>
      </c>
      <c r="H49" s="34">
        <v>1</v>
      </c>
      <c r="I49" s="33">
        <v>10</v>
      </c>
      <c r="J49" s="30" t="s">
        <v>617</v>
      </c>
      <c r="K49" s="30" t="s">
        <v>621</v>
      </c>
    </row>
    <row r="50" spans="1:11">
      <c r="A50" s="20" t="s">
        <v>709</v>
      </c>
      <c r="B50" s="22" t="s">
        <v>4</v>
      </c>
      <c r="C50" s="22" t="s">
        <v>1388</v>
      </c>
      <c r="D50" s="22">
        <v>0</v>
      </c>
      <c r="E50" s="48">
        <v>20</v>
      </c>
      <c r="F50" s="22">
        <v>0</v>
      </c>
      <c r="G50" s="33" t="s">
        <v>623</v>
      </c>
      <c r="H50" s="33" t="s">
        <v>623</v>
      </c>
      <c r="I50" s="33">
        <v>20</v>
      </c>
      <c r="J50" s="30" t="s">
        <v>624</v>
      </c>
      <c r="K50" s="30" t="s">
        <v>710</v>
      </c>
    </row>
    <row r="51" spans="1:11" s="25" customFormat="1">
      <c r="A51" s="23" t="s">
        <v>711</v>
      </c>
      <c r="B51" s="24" t="s">
        <v>15</v>
      </c>
      <c r="C51" s="24" t="s">
        <v>1385</v>
      </c>
      <c r="D51" s="24">
        <v>70</v>
      </c>
      <c r="E51" s="24">
        <v>0</v>
      </c>
      <c r="F51" s="24">
        <v>1</v>
      </c>
      <c r="G51" s="35">
        <v>40</v>
      </c>
      <c r="H51" s="36">
        <v>1</v>
      </c>
      <c r="I51" s="35">
        <v>30</v>
      </c>
      <c r="J51" s="31" t="s">
        <v>617</v>
      </c>
      <c r="K51" s="31" t="s">
        <v>643</v>
      </c>
    </row>
    <row r="52" spans="1:11">
      <c r="A52" s="20" t="s">
        <v>712</v>
      </c>
      <c r="B52" s="22" t="s">
        <v>8</v>
      </c>
      <c r="C52" s="22" t="s">
        <v>1385</v>
      </c>
      <c r="D52" s="22">
        <v>30</v>
      </c>
      <c r="E52" s="22">
        <v>0</v>
      </c>
      <c r="F52" s="22">
        <v>0</v>
      </c>
      <c r="G52" s="33">
        <v>10</v>
      </c>
      <c r="H52" s="34">
        <v>1</v>
      </c>
      <c r="I52" s="33">
        <v>30</v>
      </c>
      <c r="J52" s="30" t="s">
        <v>617</v>
      </c>
      <c r="K52" s="30" t="s">
        <v>649</v>
      </c>
    </row>
    <row r="53" spans="1:11">
      <c r="A53" s="20" t="s">
        <v>713</v>
      </c>
      <c r="B53" s="22" t="s">
        <v>13</v>
      </c>
      <c r="C53" s="22" t="s">
        <v>1388</v>
      </c>
      <c r="D53" s="22">
        <v>0</v>
      </c>
      <c r="E53" s="48">
        <v>20</v>
      </c>
      <c r="F53" s="22">
        <v>0</v>
      </c>
      <c r="G53" s="33" t="s">
        <v>623</v>
      </c>
      <c r="H53" s="33" t="s">
        <v>623</v>
      </c>
      <c r="I53" s="33">
        <v>20</v>
      </c>
      <c r="J53" s="30" t="s">
        <v>624</v>
      </c>
      <c r="K53" s="30" t="s">
        <v>714</v>
      </c>
    </row>
    <row r="54" spans="1:11" s="28" customFormat="1">
      <c r="A54" s="26" t="s">
        <v>715</v>
      </c>
      <c r="B54" s="27"/>
      <c r="C54" s="27"/>
      <c r="D54" s="27"/>
      <c r="E54" s="27"/>
      <c r="F54" s="27"/>
      <c r="G54" s="37" t="s">
        <v>623</v>
      </c>
      <c r="H54" s="37" t="s">
        <v>623</v>
      </c>
      <c r="I54" s="37">
        <v>20</v>
      </c>
      <c r="J54" s="32" t="s">
        <v>624</v>
      </c>
      <c r="K54" s="32" t="s">
        <v>716</v>
      </c>
    </row>
    <row r="55" spans="1:11" ht="30">
      <c r="A55" s="20" t="s">
        <v>717</v>
      </c>
      <c r="B55" s="22" t="s">
        <v>11</v>
      </c>
      <c r="C55" s="22" t="s">
        <v>1388</v>
      </c>
      <c r="D55" s="22">
        <v>0</v>
      </c>
      <c r="E55" s="48">
        <v>10</v>
      </c>
      <c r="F55" s="22">
        <v>0</v>
      </c>
      <c r="G55" s="33" t="s">
        <v>623</v>
      </c>
      <c r="H55" s="34">
        <v>1</v>
      </c>
      <c r="I55" s="33">
        <v>20</v>
      </c>
      <c r="J55" s="30" t="s">
        <v>620</v>
      </c>
      <c r="K55" s="30" t="s">
        <v>718</v>
      </c>
    </row>
    <row r="56" spans="1:11" s="55" customFormat="1" ht="30">
      <c r="A56" s="50" t="s">
        <v>719</v>
      </c>
      <c r="B56" s="51" t="s">
        <v>3</v>
      </c>
      <c r="C56" s="51" t="s">
        <v>1388</v>
      </c>
      <c r="D56" s="480" t="s">
        <v>1753</v>
      </c>
      <c r="E56" s="481"/>
      <c r="F56" s="482"/>
      <c r="G56" s="52" t="s">
        <v>623</v>
      </c>
      <c r="H56" s="52" t="s">
        <v>623</v>
      </c>
      <c r="I56" s="52">
        <v>20</v>
      </c>
      <c r="J56" s="54" t="s">
        <v>624</v>
      </c>
      <c r="K56" s="54" t="s">
        <v>720</v>
      </c>
    </row>
    <row r="57" spans="1:11">
      <c r="A57" s="20" t="s">
        <v>721</v>
      </c>
      <c r="B57" s="22" t="s">
        <v>3</v>
      </c>
      <c r="C57" s="22" t="s">
        <v>1386</v>
      </c>
      <c r="D57" s="22">
        <v>45</v>
      </c>
      <c r="E57" s="48">
        <v>10</v>
      </c>
      <c r="F57" s="22">
        <v>0</v>
      </c>
      <c r="G57" s="33">
        <v>50</v>
      </c>
      <c r="H57" s="34">
        <v>0.9</v>
      </c>
      <c r="I57" s="33">
        <v>10</v>
      </c>
      <c r="J57" s="30" t="s">
        <v>617</v>
      </c>
      <c r="K57" s="30" t="s">
        <v>722</v>
      </c>
    </row>
    <row r="58" spans="1:11">
      <c r="A58" s="20" t="s">
        <v>723</v>
      </c>
      <c r="B58" s="22" t="s">
        <v>11</v>
      </c>
      <c r="C58" s="22" t="s">
        <v>1388</v>
      </c>
      <c r="D58" s="22">
        <v>0</v>
      </c>
      <c r="E58" s="48">
        <v>20</v>
      </c>
      <c r="F58" s="22">
        <v>0</v>
      </c>
      <c r="G58" s="33" t="s">
        <v>623</v>
      </c>
      <c r="H58" s="34">
        <v>1</v>
      </c>
      <c r="I58" s="33">
        <v>20</v>
      </c>
      <c r="J58" s="30" t="s">
        <v>617</v>
      </c>
      <c r="K58" s="30" t="s">
        <v>724</v>
      </c>
    </row>
    <row r="59" spans="1:11">
      <c r="A59" s="20" t="s">
        <v>725</v>
      </c>
      <c r="B59" s="22" t="s">
        <v>6</v>
      </c>
      <c r="C59" s="22" t="s">
        <v>1386</v>
      </c>
      <c r="D59" s="22">
        <v>60</v>
      </c>
      <c r="E59" s="47">
        <v>14</v>
      </c>
      <c r="F59" s="22">
        <v>0</v>
      </c>
      <c r="G59" s="33">
        <v>60</v>
      </c>
      <c r="H59" s="34">
        <v>1</v>
      </c>
      <c r="I59" s="33">
        <v>20</v>
      </c>
      <c r="J59" s="30" t="s">
        <v>617</v>
      </c>
      <c r="K59" s="30" t="s">
        <v>726</v>
      </c>
    </row>
    <row r="60" spans="1:11">
      <c r="A60" s="20" t="s">
        <v>727</v>
      </c>
      <c r="B60" s="22" t="s">
        <v>16</v>
      </c>
      <c r="C60" s="22" t="s">
        <v>1385</v>
      </c>
      <c r="D60" s="22">
        <v>40</v>
      </c>
      <c r="E60" s="22">
        <v>0</v>
      </c>
      <c r="F60" s="22">
        <v>0</v>
      </c>
      <c r="G60" s="33">
        <v>35</v>
      </c>
      <c r="H60" s="34">
        <v>0.75</v>
      </c>
      <c r="I60" s="33">
        <v>10</v>
      </c>
      <c r="J60" s="30" t="s">
        <v>617</v>
      </c>
      <c r="K60" s="30" t="s">
        <v>678</v>
      </c>
    </row>
    <row r="61" spans="1:11">
      <c r="A61" s="20" t="s">
        <v>728</v>
      </c>
      <c r="B61" s="22" t="s">
        <v>4</v>
      </c>
      <c r="C61" s="22" t="s">
        <v>1385</v>
      </c>
      <c r="D61" s="22">
        <v>120</v>
      </c>
      <c r="E61" s="48">
        <v>-20</v>
      </c>
      <c r="F61" s="22">
        <v>0</v>
      </c>
      <c r="G61" s="33">
        <v>120</v>
      </c>
      <c r="H61" s="34">
        <v>1</v>
      </c>
      <c r="I61" s="33">
        <v>5</v>
      </c>
      <c r="J61" s="30" t="s">
        <v>617</v>
      </c>
      <c r="K61" s="30" t="s">
        <v>729</v>
      </c>
    </row>
    <row r="62" spans="1:11">
      <c r="A62" s="20" t="s">
        <v>730</v>
      </c>
      <c r="B62" s="22" t="s">
        <v>11</v>
      </c>
      <c r="C62" s="22" t="s">
        <v>1385</v>
      </c>
      <c r="D62" s="22">
        <v>46</v>
      </c>
      <c r="E62" s="22">
        <v>0</v>
      </c>
      <c r="F62" s="22">
        <v>0</v>
      </c>
      <c r="G62" s="33">
        <v>18</v>
      </c>
      <c r="H62" s="34">
        <v>0.85</v>
      </c>
      <c r="I62" s="33">
        <v>15</v>
      </c>
      <c r="J62" s="30" t="s">
        <v>617</v>
      </c>
      <c r="K62" s="30" t="s">
        <v>649</v>
      </c>
    </row>
    <row r="63" spans="1:11" s="55" customFormat="1">
      <c r="A63" s="50" t="s">
        <v>731</v>
      </c>
      <c r="B63" s="51" t="s">
        <v>7</v>
      </c>
      <c r="C63" s="51" t="s">
        <v>1387</v>
      </c>
      <c r="D63" s="51">
        <v>0</v>
      </c>
      <c r="E63" s="47">
        <v>100</v>
      </c>
      <c r="F63" s="51">
        <v>0</v>
      </c>
      <c r="G63" s="52" t="s">
        <v>623</v>
      </c>
      <c r="H63" s="53">
        <v>1</v>
      </c>
      <c r="I63" s="52">
        <v>10</v>
      </c>
      <c r="J63" s="54" t="s">
        <v>617</v>
      </c>
      <c r="K63" s="54" t="s">
        <v>732</v>
      </c>
    </row>
    <row r="64" spans="1:11">
      <c r="A64" s="20" t="s">
        <v>733</v>
      </c>
      <c r="B64" s="22" t="s">
        <v>13</v>
      </c>
      <c r="C64" s="22" t="s">
        <v>1386</v>
      </c>
      <c r="D64" s="22">
        <v>50</v>
      </c>
      <c r="E64" s="47">
        <v>10</v>
      </c>
      <c r="F64" s="22">
        <v>0</v>
      </c>
      <c r="G64" s="33">
        <v>50</v>
      </c>
      <c r="H64" s="34">
        <v>1</v>
      </c>
      <c r="I64" s="33">
        <v>25</v>
      </c>
      <c r="J64" s="30" t="s">
        <v>617</v>
      </c>
      <c r="K64" s="30" t="s">
        <v>734</v>
      </c>
    </row>
    <row r="65" spans="1:11">
      <c r="A65" s="20" t="s">
        <v>735</v>
      </c>
      <c r="B65" s="22" t="s">
        <v>11</v>
      </c>
      <c r="C65" s="22" t="s">
        <v>1385</v>
      </c>
      <c r="D65" s="22">
        <v>10</v>
      </c>
      <c r="E65" s="48">
        <v>10</v>
      </c>
      <c r="F65" s="22">
        <v>0</v>
      </c>
      <c r="G65" s="33">
        <v>10</v>
      </c>
      <c r="H65" s="34">
        <v>1</v>
      </c>
      <c r="I65" s="33">
        <v>35</v>
      </c>
      <c r="J65" s="30" t="s">
        <v>617</v>
      </c>
      <c r="K65" s="30" t="s">
        <v>704</v>
      </c>
    </row>
    <row r="66" spans="1:11" s="28" customFormat="1" ht="30">
      <c r="A66" s="26" t="s">
        <v>736</v>
      </c>
      <c r="B66" s="27" t="s">
        <v>11</v>
      </c>
      <c r="C66" s="27" t="s">
        <v>623</v>
      </c>
      <c r="D66" s="27"/>
      <c r="E66" s="27"/>
      <c r="F66" s="27"/>
      <c r="G66" s="37" t="s">
        <v>623</v>
      </c>
      <c r="H66" s="37" t="s">
        <v>623</v>
      </c>
      <c r="I66" s="37">
        <v>30</v>
      </c>
      <c r="J66" s="32" t="s">
        <v>624</v>
      </c>
      <c r="K66" s="32" t="s">
        <v>737</v>
      </c>
    </row>
    <row r="67" spans="1:11" s="28" customFormat="1" ht="30">
      <c r="A67" s="26" t="s">
        <v>738</v>
      </c>
      <c r="B67" s="27" t="s">
        <v>11</v>
      </c>
      <c r="C67" s="27" t="s">
        <v>623</v>
      </c>
      <c r="D67" s="27"/>
      <c r="E67" s="27"/>
      <c r="F67" s="27"/>
      <c r="G67" s="37" t="s">
        <v>623</v>
      </c>
      <c r="H67" s="37" t="s">
        <v>623</v>
      </c>
      <c r="I67" s="37">
        <v>30</v>
      </c>
      <c r="J67" s="32" t="s">
        <v>624</v>
      </c>
      <c r="K67" s="32" t="s">
        <v>739</v>
      </c>
    </row>
    <row r="68" spans="1:11" s="28" customFormat="1">
      <c r="A68" s="26" t="s">
        <v>740</v>
      </c>
      <c r="B68" s="27" t="s">
        <v>11</v>
      </c>
      <c r="C68" s="27" t="s">
        <v>623</v>
      </c>
      <c r="D68" s="27"/>
      <c r="E68" s="27"/>
      <c r="F68" s="27"/>
      <c r="G68" s="37" t="s">
        <v>623</v>
      </c>
      <c r="H68" s="37" t="s">
        <v>623</v>
      </c>
      <c r="I68" s="37">
        <v>20</v>
      </c>
      <c r="J68" s="32" t="s">
        <v>654</v>
      </c>
      <c r="K68" s="32" t="s">
        <v>741</v>
      </c>
    </row>
    <row r="69" spans="1:11">
      <c r="A69" s="20" t="s">
        <v>742</v>
      </c>
      <c r="B69" s="22" t="s">
        <v>13</v>
      </c>
      <c r="C69" s="22" t="s">
        <v>1388</v>
      </c>
      <c r="D69" s="22">
        <v>0</v>
      </c>
      <c r="E69" s="48">
        <v>20</v>
      </c>
      <c r="F69" s="22">
        <v>0</v>
      </c>
      <c r="G69" s="33" t="s">
        <v>623</v>
      </c>
      <c r="H69" s="33" t="s">
        <v>623</v>
      </c>
      <c r="I69" s="33">
        <v>20</v>
      </c>
      <c r="J69" s="30" t="s">
        <v>624</v>
      </c>
      <c r="K69" s="30" t="s">
        <v>743</v>
      </c>
    </row>
    <row r="70" spans="1:11">
      <c r="A70" s="20" t="s">
        <v>744</v>
      </c>
      <c r="B70" s="22" t="s">
        <v>8</v>
      </c>
      <c r="C70" s="22" t="s">
        <v>1388</v>
      </c>
      <c r="D70" s="22">
        <v>0</v>
      </c>
      <c r="E70" s="48">
        <v>20</v>
      </c>
      <c r="F70" s="22">
        <v>0</v>
      </c>
      <c r="G70" s="33" t="s">
        <v>623</v>
      </c>
      <c r="H70" s="34">
        <v>0.85</v>
      </c>
      <c r="I70" s="33">
        <v>40</v>
      </c>
      <c r="J70" s="30" t="s">
        <v>617</v>
      </c>
      <c r="K70" s="30" t="s">
        <v>745</v>
      </c>
    </row>
    <row r="71" spans="1:11" s="55" customFormat="1" ht="30">
      <c r="A71" s="50" t="s">
        <v>746</v>
      </c>
      <c r="B71" s="51" t="s">
        <v>4</v>
      </c>
      <c r="C71" s="51" t="s">
        <v>1385</v>
      </c>
      <c r="D71" s="51">
        <v>50</v>
      </c>
      <c r="E71" s="51">
        <v>0</v>
      </c>
      <c r="F71" s="51">
        <v>-5</v>
      </c>
      <c r="G71" s="52" t="s">
        <v>623</v>
      </c>
      <c r="H71" s="53">
        <v>1</v>
      </c>
      <c r="I71" s="52">
        <v>20</v>
      </c>
      <c r="J71" s="54" t="s">
        <v>654</v>
      </c>
      <c r="K71" s="54" t="s">
        <v>747</v>
      </c>
    </row>
    <row r="72" spans="1:11">
      <c r="A72" s="20" t="s">
        <v>748</v>
      </c>
      <c r="B72" s="22" t="s">
        <v>11</v>
      </c>
      <c r="C72" s="22" t="s">
        <v>1385</v>
      </c>
      <c r="D72" s="22">
        <v>40</v>
      </c>
      <c r="E72" s="22">
        <v>0</v>
      </c>
      <c r="F72" s="22">
        <v>0</v>
      </c>
      <c r="G72" s="33">
        <v>40</v>
      </c>
      <c r="H72" s="34">
        <v>1</v>
      </c>
      <c r="I72" s="33">
        <v>40</v>
      </c>
      <c r="J72" s="30" t="s">
        <v>617</v>
      </c>
      <c r="K72" s="30" t="s">
        <v>749</v>
      </c>
    </row>
    <row r="73" spans="1:11">
      <c r="A73" s="20" t="s">
        <v>750</v>
      </c>
      <c r="B73" s="22" t="s">
        <v>16</v>
      </c>
      <c r="C73" s="22" t="s">
        <v>1385</v>
      </c>
      <c r="D73" s="22">
        <v>77</v>
      </c>
      <c r="E73" s="22">
        <v>0</v>
      </c>
      <c r="F73" s="22">
        <v>0</v>
      </c>
      <c r="G73" s="33">
        <v>90</v>
      </c>
      <c r="H73" s="34">
        <v>0.85</v>
      </c>
      <c r="I73" s="33">
        <v>10</v>
      </c>
      <c r="J73" s="30" t="s">
        <v>617</v>
      </c>
      <c r="K73" s="30" t="s">
        <v>632</v>
      </c>
    </row>
    <row r="74" spans="1:11">
      <c r="A74" s="20" t="s">
        <v>751</v>
      </c>
      <c r="B74" s="22" t="s">
        <v>4</v>
      </c>
      <c r="C74" s="22" t="s">
        <v>1385</v>
      </c>
      <c r="D74" s="22">
        <v>80</v>
      </c>
      <c r="E74" s="22">
        <v>0</v>
      </c>
      <c r="F74" s="22">
        <v>0</v>
      </c>
      <c r="G74" s="33">
        <v>100</v>
      </c>
      <c r="H74" s="34">
        <v>0.8</v>
      </c>
      <c r="I74" s="33">
        <v>5</v>
      </c>
      <c r="J74" s="30" t="s">
        <v>617</v>
      </c>
      <c r="K74" s="30" t="s">
        <v>632</v>
      </c>
    </row>
    <row r="75" spans="1:11" ht="30">
      <c r="A75" s="20" t="s">
        <v>752</v>
      </c>
      <c r="B75" s="22" t="s">
        <v>12</v>
      </c>
      <c r="C75" s="22" t="s">
        <v>1385</v>
      </c>
      <c r="D75" s="22">
        <v>70</v>
      </c>
      <c r="E75" s="47">
        <v>10</v>
      </c>
      <c r="F75" s="22">
        <v>0</v>
      </c>
      <c r="G75" s="33">
        <v>70</v>
      </c>
      <c r="H75" s="34">
        <v>1</v>
      </c>
      <c r="I75" s="33">
        <v>20</v>
      </c>
      <c r="J75" s="30" t="s">
        <v>617</v>
      </c>
      <c r="K75" s="30" t="s">
        <v>753</v>
      </c>
    </row>
    <row r="76" spans="1:11">
      <c r="A76" s="20" t="s">
        <v>754</v>
      </c>
      <c r="B76" s="22" t="s">
        <v>1</v>
      </c>
      <c r="C76" s="22" t="s">
        <v>1385</v>
      </c>
      <c r="D76" s="22">
        <v>80</v>
      </c>
      <c r="E76" s="48">
        <v>10</v>
      </c>
      <c r="F76" s="22">
        <v>0</v>
      </c>
      <c r="G76" s="33">
        <v>80</v>
      </c>
      <c r="H76" s="34">
        <v>1</v>
      </c>
      <c r="I76" s="33">
        <v>15</v>
      </c>
      <c r="J76" s="30" t="s">
        <v>617</v>
      </c>
      <c r="K76" s="30" t="s">
        <v>755</v>
      </c>
    </row>
    <row r="77" spans="1:11">
      <c r="A77" s="20" t="s">
        <v>756</v>
      </c>
      <c r="B77" s="22" t="s">
        <v>11</v>
      </c>
      <c r="C77" s="22" t="s">
        <v>1385</v>
      </c>
      <c r="D77" s="22">
        <v>71</v>
      </c>
      <c r="E77" s="48">
        <v>10</v>
      </c>
      <c r="F77" s="22">
        <v>0</v>
      </c>
      <c r="G77" s="33">
        <v>75</v>
      </c>
      <c r="H77" s="34">
        <v>0.95</v>
      </c>
      <c r="I77" s="33">
        <v>10</v>
      </c>
      <c r="J77" s="30" t="s">
        <v>617</v>
      </c>
      <c r="K77" s="30" t="s">
        <v>757</v>
      </c>
    </row>
    <row r="78" spans="1:11" ht="30">
      <c r="A78" s="20" t="s">
        <v>758</v>
      </c>
      <c r="B78" s="22" t="s">
        <v>11</v>
      </c>
      <c r="C78" s="22" t="s">
        <v>1385</v>
      </c>
      <c r="D78" s="22">
        <v>61</v>
      </c>
      <c r="E78" s="22">
        <v>0</v>
      </c>
      <c r="F78" s="22">
        <v>0</v>
      </c>
      <c r="G78" s="33" t="s">
        <v>623</v>
      </c>
      <c r="H78" s="34">
        <v>1</v>
      </c>
      <c r="I78" s="33">
        <v>5</v>
      </c>
      <c r="J78" s="30" t="s">
        <v>617</v>
      </c>
      <c r="K78" s="30" t="s">
        <v>759</v>
      </c>
    </row>
    <row r="79" spans="1:11" s="55" customFormat="1" ht="60">
      <c r="A79" s="50" t="s">
        <v>760</v>
      </c>
      <c r="B79" s="51" t="s">
        <v>1746</v>
      </c>
      <c r="C79" s="51" t="s">
        <v>1388</v>
      </c>
      <c r="D79" s="51">
        <v>0</v>
      </c>
      <c r="E79" s="48">
        <v>10</v>
      </c>
      <c r="F79" s="51">
        <v>0</v>
      </c>
      <c r="G79" s="52" t="s">
        <v>623</v>
      </c>
      <c r="H79" s="52" t="s">
        <v>623</v>
      </c>
      <c r="I79" s="52">
        <v>10</v>
      </c>
      <c r="J79" s="54" t="s">
        <v>617</v>
      </c>
      <c r="K79" s="54" t="s">
        <v>761</v>
      </c>
    </row>
    <row r="80" spans="1:11">
      <c r="A80" s="20" t="s">
        <v>762</v>
      </c>
      <c r="B80" s="22" t="s">
        <v>11</v>
      </c>
      <c r="C80" s="22" t="s">
        <v>1385</v>
      </c>
      <c r="D80" s="22">
        <v>48</v>
      </c>
      <c r="E80" s="22">
        <v>0</v>
      </c>
      <c r="F80" s="22">
        <v>0</v>
      </c>
      <c r="G80" s="33">
        <v>50</v>
      </c>
      <c r="H80" s="34">
        <v>0.95</v>
      </c>
      <c r="I80" s="33">
        <v>30</v>
      </c>
      <c r="J80" s="30" t="s">
        <v>617</v>
      </c>
      <c r="K80" s="30" t="s">
        <v>647</v>
      </c>
    </row>
    <row r="81" spans="1:11">
      <c r="A81" s="20" t="s">
        <v>763</v>
      </c>
      <c r="B81" s="22" t="s">
        <v>1</v>
      </c>
      <c r="C81" s="22" t="s">
        <v>1386</v>
      </c>
      <c r="D81" s="22">
        <v>80</v>
      </c>
      <c r="E81" s="47">
        <v>20</v>
      </c>
      <c r="F81" s="22">
        <v>0</v>
      </c>
      <c r="G81" s="33">
        <v>80</v>
      </c>
      <c r="H81" s="34">
        <v>1</v>
      </c>
      <c r="I81" s="33">
        <v>15</v>
      </c>
      <c r="J81" s="30" t="s">
        <v>617</v>
      </c>
      <c r="K81" s="30" t="s">
        <v>764</v>
      </c>
    </row>
    <row r="82" spans="1:11">
      <c r="A82" s="20" t="s">
        <v>765</v>
      </c>
      <c r="B82" s="22"/>
      <c r="C82" s="22"/>
      <c r="D82" s="22"/>
      <c r="E82" s="22"/>
      <c r="F82" s="22"/>
      <c r="G82" s="33" t="s">
        <v>623</v>
      </c>
      <c r="H82" s="34">
        <v>0.8</v>
      </c>
      <c r="I82" s="33">
        <v>10</v>
      </c>
      <c r="J82" s="30" t="s">
        <v>620</v>
      </c>
      <c r="K82" s="30" t="s">
        <v>766</v>
      </c>
    </row>
    <row r="83" spans="1:11">
      <c r="A83" s="20" t="s">
        <v>767</v>
      </c>
      <c r="B83" s="22"/>
      <c r="C83" s="22"/>
      <c r="D83" s="22"/>
      <c r="E83" s="22"/>
      <c r="F83" s="22"/>
      <c r="G83" s="33" t="s">
        <v>623</v>
      </c>
      <c r="H83" s="33" t="s">
        <v>623</v>
      </c>
      <c r="I83" s="33">
        <v>10</v>
      </c>
      <c r="J83" s="30" t="s">
        <v>624</v>
      </c>
      <c r="K83" s="30" t="s">
        <v>743</v>
      </c>
    </row>
    <row r="84" spans="1:11">
      <c r="A84" s="20" t="s">
        <v>768</v>
      </c>
      <c r="B84" s="22"/>
      <c r="C84" s="22"/>
      <c r="D84" s="22"/>
      <c r="E84" s="22"/>
      <c r="F84" s="22"/>
      <c r="G84" s="33" t="s">
        <v>623</v>
      </c>
      <c r="H84" s="33" t="s">
        <v>623</v>
      </c>
      <c r="I84" s="33">
        <v>40</v>
      </c>
      <c r="J84" s="30" t="s">
        <v>624</v>
      </c>
      <c r="K84" s="30" t="s">
        <v>769</v>
      </c>
    </row>
    <row r="85" spans="1:11" ht="30">
      <c r="A85" s="20" t="s">
        <v>770</v>
      </c>
      <c r="B85" s="22"/>
      <c r="C85" s="22"/>
      <c r="D85" s="22"/>
      <c r="E85" s="22"/>
      <c r="F85" s="22"/>
      <c r="G85" s="33" t="s">
        <v>623</v>
      </c>
      <c r="H85" s="33" t="s">
        <v>623</v>
      </c>
      <c r="I85" s="33">
        <v>15</v>
      </c>
      <c r="J85" s="30" t="s">
        <v>617</v>
      </c>
      <c r="K85" s="30" t="s">
        <v>771</v>
      </c>
    </row>
    <row r="86" spans="1:11">
      <c r="A86" s="20" t="s">
        <v>772</v>
      </c>
      <c r="B86" s="22" t="s">
        <v>7</v>
      </c>
      <c r="C86" s="22" t="s">
        <v>1388</v>
      </c>
      <c r="D86" s="22">
        <v>0</v>
      </c>
      <c r="E86" s="48">
        <v>50</v>
      </c>
      <c r="F86" s="22">
        <v>0</v>
      </c>
      <c r="G86" s="33" t="s">
        <v>623</v>
      </c>
      <c r="H86" s="33" t="s">
        <v>623</v>
      </c>
      <c r="I86" s="33">
        <v>5</v>
      </c>
      <c r="J86" s="30" t="s">
        <v>624</v>
      </c>
      <c r="K86" s="30" t="s">
        <v>773</v>
      </c>
    </row>
    <row r="87" spans="1:11" ht="30">
      <c r="A87" s="20" t="s">
        <v>774</v>
      </c>
      <c r="B87" s="22" t="s">
        <v>4</v>
      </c>
      <c r="C87" s="22" t="s">
        <v>1388</v>
      </c>
      <c r="D87" s="22">
        <v>0</v>
      </c>
      <c r="E87" s="48">
        <v>25</v>
      </c>
      <c r="F87" s="22">
        <v>0</v>
      </c>
      <c r="G87" s="33" t="s">
        <v>623</v>
      </c>
      <c r="H87" s="33" t="s">
        <v>623</v>
      </c>
      <c r="I87" s="33">
        <v>5</v>
      </c>
      <c r="J87" s="30" t="s">
        <v>624</v>
      </c>
      <c r="K87" s="30" t="s">
        <v>775</v>
      </c>
    </row>
    <row r="88" spans="1:11" ht="30">
      <c r="A88" s="20" t="s">
        <v>776</v>
      </c>
      <c r="B88" s="22" t="s">
        <v>9</v>
      </c>
      <c r="C88" s="22" t="s">
        <v>1385</v>
      </c>
      <c r="D88" s="22">
        <v>40</v>
      </c>
      <c r="E88" s="22">
        <v>0</v>
      </c>
      <c r="F88" s="22">
        <v>0</v>
      </c>
      <c r="G88" s="33">
        <v>80</v>
      </c>
      <c r="H88" s="34">
        <v>1</v>
      </c>
      <c r="I88" s="33">
        <v>10</v>
      </c>
      <c r="J88" s="30" t="s">
        <v>617</v>
      </c>
      <c r="K88" s="30" t="s">
        <v>777</v>
      </c>
    </row>
    <row r="89" spans="1:11" ht="30">
      <c r="A89" s="20" t="s">
        <v>778</v>
      </c>
      <c r="B89" s="22" t="s">
        <v>11</v>
      </c>
      <c r="C89" s="22" t="s">
        <v>1388</v>
      </c>
      <c r="D89" s="484" t="s">
        <v>1753</v>
      </c>
      <c r="E89" s="485"/>
      <c r="F89" s="486"/>
      <c r="G89" s="33" t="s">
        <v>623</v>
      </c>
      <c r="H89" s="34">
        <v>0.8</v>
      </c>
      <c r="I89" s="33">
        <v>20</v>
      </c>
      <c r="J89" s="30" t="s">
        <v>617</v>
      </c>
      <c r="K89" s="30" t="s">
        <v>779</v>
      </c>
    </row>
    <row r="90" spans="1:11">
      <c r="A90" s="20" t="s">
        <v>780</v>
      </c>
      <c r="B90" s="22"/>
      <c r="C90" s="22"/>
      <c r="D90" s="22"/>
      <c r="E90" s="22"/>
      <c r="F90" s="22"/>
      <c r="G90" s="33">
        <v>80</v>
      </c>
      <c r="H90" s="34">
        <v>1</v>
      </c>
      <c r="I90" s="33">
        <v>15</v>
      </c>
      <c r="J90" s="30" t="s">
        <v>781</v>
      </c>
      <c r="K90" s="30" t="s">
        <v>689</v>
      </c>
    </row>
    <row r="91" spans="1:11" ht="30">
      <c r="A91" s="20" t="s">
        <v>782</v>
      </c>
      <c r="B91" s="22"/>
      <c r="C91" s="22"/>
      <c r="D91" s="22"/>
      <c r="E91" s="22"/>
      <c r="F91" s="22"/>
      <c r="G91" s="33">
        <v>80</v>
      </c>
      <c r="H91" s="34">
        <v>1</v>
      </c>
      <c r="I91" s="33">
        <v>10</v>
      </c>
      <c r="J91" s="30" t="s">
        <v>617</v>
      </c>
      <c r="K91" s="30" t="s">
        <v>777</v>
      </c>
    </row>
    <row r="92" spans="1:11">
      <c r="A92" s="20" t="s">
        <v>783</v>
      </c>
      <c r="B92" s="22"/>
      <c r="C92" s="22"/>
      <c r="D92" s="22"/>
      <c r="E92" s="22"/>
      <c r="F92" s="22"/>
      <c r="G92" s="33">
        <v>70</v>
      </c>
      <c r="H92" s="34">
        <v>1</v>
      </c>
      <c r="I92" s="33">
        <v>10</v>
      </c>
      <c r="J92" s="30" t="s">
        <v>617</v>
      </c>
      <c r="K92" s="30" t="s">
        <v>784</v>
      </c>
    </row>
    <row r="93" spans="1:11" ht="30">
      <c r="A93" s="20" t="s">
        <v>785</v>
      </c>
      <c r="B93" s="22"/>
      <c r="C93" s="22"/>
      <c r="D93" s="22"/>
      <c r="E93" s="22"/>
      <c r="F93" s="22"/>
      <c r="G93" s="33">
        <v>120</v>
      </c>
      <c r="H93" s="34">
        <v>0.85</v>
      </c>
      <c r="I93" s="33">
        <v>5</v>
      </c>
      <c r="J93" s="30" t="s">
        <v>617</v>
      </c>
      <c r="K93" s="30" t="s">
        <v>786</v>
      </c>
    </row>
    <row r="94" spans="1:11">
      <c r="A94" s="20" t="s">
        <v>787</v>
      </c>
      <c r="B94" s="22"/>
      <c r="C94" s="22"/>
      <c r="D94" s="22"/>
      <c r="E94" s="22"/>
      <c r="F94" s="22"/>
      <c r="G94" s="33">
        <v>35</v>
      </c>
      <c r="H94" s="34">
        <v>0.9</v>
      </c>
      <c r="I94" s="33">
        <v>10</v>
      </c>
      <c r="J94" s="30" t="s">
        <v>617</v>
      </c>
      <c r="K94" s="30" t="s">
        <v>788</v>
      </c>
    </row>
    <row r="95" spans="1:11">
      <c r="A95" s="20" t="s">
        <v>789</v>
      </c>
      <c r="B95" s="22"/>
      <c r="C95" s="22"/>
      <c r="D95" s="22"/>
      <c r="E95" s="22"/>
      <c r="F95" s="22"/>
      <c r="G95" s="33">
        <v>30</v>
      </c>
      <c r="H95" s="34">
        <v>1</v>
      </c>
      <c r="I95" s="33">
        <v>30</v>
      </c>
      <c r="J95" s="30" t="s">
        <v>617</v>
      </c>
      <c r="K95" s="30" t="s">
        <v>788</v>
      </c>
    </row>
    <row r="96" spans="1:11">
      <c r="A96" s="20" t="s">
        <v>790</v>
      </c>
      <c r="B96" s="22" t="s">
        <v>11</v>
      </c>
      <c r="C96" s="22" t="s">
        <v>1388</v>
      </c>
      <c r="D96" s="484" t="s">
        <v>1753</v>
      </c>
      <c r="E96" s="485"/>
      <c r="F96" s="486"/>
      <c r="G96" s="33" t="s">
        <v>623</v>
      </c>
      <c r="H96" s="33" t="s">
        <v>623</v>
      </c>
      <c r="I96" s="33">
        <v>15</v>
      </c>
      <c r="J96" s="30" t="s">
        <v>624</v>
      </c>
      <c r="K96" s="30" t="s">
        <v>791</v>
      </c>
    </row>
    <row r="97" spans="1:11" s="28" customFormat="1">
      <c r="A97" s="26" t="s">
        <v>792</v>
      </c>
      <c r="B97" s="27"/>
      <c r="C97" s="27"/>
      <c r="D97" s="27"/>
      <c r="E97" s="27"/>
      <c r="F97" s="27"/>
      <c r="G97" s="37">
        <v>120</v>
      </c>
      <c r="H97" s="38">
        <v>1</v>
      </c>
      <c r="I97" s="37">
        <v>15</v>
      </c>
      <c r="J97" s="32" t="s">
        <v>617</v>
      </c>
      <c r="K97" s="32" t="s">
        <v>793</v>
      </c>
    </row>
    <row r="98" spans="1:11">
      <c r="A98" s="20" t="s">
        <v>794</v>
      </c>
      <c r="B98" s="22"/>
      <c r="C98" s="22"/>
      <c r="D98" s="22"/>
      <c r="E98" s="22"/>
      <c r="F98" s="22"/>
      <c r="G98" s="33">
        <v>15</v>
      </c>
      <c r="H98" s="34">
        <v>0.85</v>
      </c>
      <c r="I98" s="33">
        <v>10</v>
      </c>
      <c r="J98" s="30" t="s">
        <v>617</v>
      </c>
      <c r="K98" s="30" t="s">
        <v>795</v>
      </c>
    </row>
    <row r="99" spans="1:11">
      <c r="A99" s="20" t="s">
        <v>796</v>
      </c>
      <c r="B99" s="22" t="s">
        <v>2</v>
      </c>
      <c r="C99" s="22" t="s">
        <v>1385</v>
      </c>
      <c r="D99" s="22">
        <v>126</v>
      </c>
      <c r="E99" s="48">
        <v>-20</v>
      </c>
      <c r="F99" s="22">
        <v>0</v>
      </c>
      <c r="G99" s="33">
        <v>140</v>
      </c>
      <c r="H99" s="34">
        <v>0.9</v>
      </c>
      <c r="I99" s="33">
        <v>5</v>
      </c>
      <c r="J99" s="30" t="s">
        <v>617</v>
      </c>
      <c r="K99" s="30" t="s">
        <v>797</v>
      </c>
    </row>
    <row r="100" spans="1:11">
      <c r="A100" s="20" t="s">
        <v>798</v>
      </c>
      <c r="B100" s="22" t="s">
        <v>2</v>
      </c>
      <c r="C100" s="22" t="s">
        <v>1385</v>
      </c>
      <c r="D100" s="22">
        <v>80</v>
      </c>
      <c r="E100" s="22">
        <v>0</v>
      </c>
      <c r="F100" s="22">
        <v>0</v>
      </c>
      <c r="G100" s="33">
        <v>80</v>
      </c>
      <c r="H100" s="34">
        <v>1</v>
      </c>
      <c r="I100" s="33">
        <v>15</v>
      </c>
      <c r="J100" s="30" t="s">
        <v>617</v>
      </c>
      <c r="K100" s="30" t="s">
        <v>647</v>
      </c>
    </row>
    <row r="101" spans="1:11">
      <c r="A101" s="20" t="s">
        <v>799</v>
      </c>
      <c r="B101" s="22" t="s">
        <v>2</v>
      </c>
      <c r="C101" s="22" t="s">
        <v>1388</v>
      </c>
      <c r="D101" s="22">
        <v>0</v>
      </c>
      <c r="E101" s="48">
        <v>20</v>
      </c>
      <c r="F101" s="22">
        <v>0</v>
      </c>
      <c r="G101" s="33" t="s">
        <v>623</v>
      </c>
      <c r="H101" s="33" t="s">
        <v>623</v>
      </c>
      <c r="I101" s="33">
        <v>20</v>
      </c>
      <c r="J101" s="30" t="s">
        <v>624</v>
      </c>
      <c r="K101" s="30" t="s">
        <v>800</v>
      </c>
    </row>
    <row r="102" spans="1:11">
      <c r="A102" s="20" t="s">
        <v>801</v>
      </c>
      <c r="B102" s="22" t="s">
        <v>2</v>
      </c>
      <c r="C102" s="22" t="s">
        <v>1386</v>
      </c>
      <c r="D102" s="22">
        <v>90</v>
      </c>
      <c r="E102" s="22">
        <v>0</v>
      </c>
      <c r="F102" s="22">
        <v>0</v>
      </c>
      <c r="G102" s="33">
        <v>90</v>
      </c>
      <c r="H102" s="34">
        <v>1</v>
      </c>
      <c r="I102" s="33">
        <v>10</v>
      </c>
      <c r="J102" s="30" t="s">
        <v>617</v>
      </c>
      <c r="K102" s="30" t="s">
        <v>647</v>
      </c>
    </row>
    <row r="103" spans="1:11">
      <c r="A103" s="20" t="s">
        <v>802</v>
      </c>
      <c r="B103" s="22"/>
      <c r="C103" s="22"/>
      <c r="D103" s="22"/>
      <c r="E103" s="22"/>
      <c r="F103" s="22"/>
      <c r="G103" s="33" t="s">
        <v>623</v>
      </c>
      <c r="H103" s="34">
        <v>1</v>
      </c>
      <c r="I103" s="33">
        <v>10</v>
      </c>
      <c r="J103" s="30" t="s">
        <v>617</v>
      </c>
      <c r="K103" s="30" t="s">
        <v>803</v>
      </c>
    </row>
    <row r="104" spans="1:11">
      <c r="A104" s="20" t="s">
        <v>804</v>
      </c>
      <c r="B104" s="22"/>
      <c r="C104" s="22"/>
      <c r="D104" s="22"/>
      <c r="E104" s="22"/>
      <c r="F104" s="22"/>
      <c r="G104" s="33">
        <v>100</v>
      </c>
      <c r="H104" s="34">
        <v>0.75</v>
      </c>
      <c r="I104" s="33">
        <v>10</v>
      </c>
      <c r="J104" s="30" t="s">
        <v>617</v>
      </c>
      <c r="K104" s="30" t="s">
        <v>764</v>
      </c>
    </row>
    <row r="105" spans="1:11">
      <c r="A105" s="20" t="s">
        <v>805</v>
      </c>
      <c r="B105" s="22"/>
      <c r="C105" s="22"/>
      <c r="D105" s="22"/>
      <c r="E105" s="22"/>
      <c r="F105" s="22"/>
      <c r="G105" s="33">
        <v>60</v>
      </c>
      <c r="H105" s="34">
        <v>1</v>
      </c>
      <c r="I105" s="33">
        <v>20</v>
      </c>
      <c r="J105" s="30" t="s">
        <v>617</v>
      </c>
      <c r="K105" s="30" t="s">
        <v>689</v>
      </c>
    </row>
    <row r="106" spans="1:11">
      <c r="A106" s="20" t="s">
        <v>806</v>
      </c>
      <c r="B106" s="22" t="s">
        <v>1741</v>
      </c>
      <c r="C106" s="22" t="s">
        <v>1385</v>
      </c>
      <c r="D106" s="22">
        <v>60</v>
      </c>
      <c r="E106" s="45">
        <v>30</v>
      </c>
      <c r="F106" s="22">
        <v>0</v>
      </c>
      <c r="G106" s="33">
        <v>60</v>
      </c>
      <c r="H106" s="34">
        <v>1</v>
      </c>
      <c r="I106" s="33">
        <v>5</v>
      </c>
      <c r="J106" s="30" t="s">
        <v>617</v>
      </c>
      <c r="K106" s="30" t="s">
        <v>807</v>
      </c>
    </row>
    <row r="107" spans="1:11" ht="30">
      <c r="A107" s="20" t="s">
        <v>808</v>
      </c>
      <c r="B107" s="22" t="s">
        <v>13</v>
      </c>
      <c r="C107" s="22" t="s">
        <v>1386</v>
      </c>
      <c r="D107" s="22">
        <v>50</v>
      </c>
      <c r="E107" s="45">
        <v>25</v>
      </c>
      <c r="F107" s="22">
        <v>0</v>
      </c>
      <c r="G107" s="33">
        <v>100</v>
      </c>
      <c r="H107" s="34">
        <v>1</v>
      </c>
      <c r="I107" s="33">
        <v>15</v>
      </c>
      <c r="J107" s="30" t="s">
        <v>617</v>
      </c>
      <c r="K107" s="30" t="s">
        <v>809</v>
      </c>
    </row>
    <row r="108" spans="1:11">
      <c r="A108" s="20" t="s">
        <v>810</v>
      </c>
      <c r="B108" s="22" t="s">
        <v>6</v>
      </c>
      <c r="C108" s="22" t="s">
        <v>1385</v>
      </c>
      <c r="D108" s="22">
        <v>80</v>
      </c>
      <c r="E108" s="22">
        <v>0</v>
      </c>
      <c r="F108" s="22">
        <v>0</v>
      </c>
      <c r="G108" s="33">
        <v>80</v>
      </c>
      <c r="H108" s="34">
        <v>1</v>
      </c>
      <c r="I108" s="33">
        <v>20</v>
      </c>
      <c r="J108" s="30" t="s">
        <v>617</v>
      </c>
      <c r="K108" s="30" t="s">
        <v>647</v>
      </c>
    </row>
    <row r="109" spans="1:11">
      <c r="A109" s="20" t="s">
        <v>811</v>
      </c>
      <c r="B109" s="22"/>
      <c r="C109" s="22"/>
      <c r="D109" s="22"/>
      <c r="E109" s="22"/>
      <c r="F109" s="22"/>
      <c r="G109" s="33">
        <v>100</v>
      </c>
      <c r="H109" s="34">
        <v>0.5</v>
      </c>
      <c r="I109" s="33">
        <v>5</v>
      </c>
      <c r="J109" s="30" t="s">
        <v>617</v>
      </c>
      <c r="K109" s="30" t="s">
        <v>726</v>
      </c>
    </row>
    <row r="110" spans="1:11">
      <c r="A110" s="20" t="s">
        <v>812</v>
      </c>
      <c r="B110" s="22" t="s">
        <v>9</v>
      </c>
      <c r="C110" s="22" t="s">
        <v>1386</v>
      </c>
      <c r="D110" s="22">
        <v>90</v>
      </c>
      <c r="E110" s="48">
        <v>10</v>
      </c>
      <c r="F110" s="22">
        <v>0</v>
      </c>
      <c r="G110" s="33">
        <v>90</v>
      </c>
      <c r="H110" s="34">
        <v>1</v>
      </c>
      <c r="I110" s="33">
        <v>10</v>
      </c>
      <c r="J110" s="30" t="s">
        <v>617</v>
      </c>
      <c r="K110" s="30" t="s">
        <v>621</v>
      </c>
    </row>
    <row r="111" spans="1:11" ht="30">
      <c r="A111" s="20" t="s">
        <v>813</v>
      </c>
      <c r="B111" s="22" t="s">
        <v>9</v>
      </c>
      <c r="C111" s="22" t="s">
        <v>1385</v>
      </c>
      <c r="D111" s="22">
        <v>100</v>
      </c>
      <c r="E111" s="22">
        <v>0</v>
      </c>
      <c r="F111" s="22">
        <v>0</v>
      </c>
      <c r="G111" s="33">
        <v>100</v>
      </c>
      <c r="H111" s="34">
        <v>1</v>
      </c>
      <c r="I111" s="33">
        <v>10</v>
      </c>
      <c r="J111" s="30" t="s">
        <v>781</v>
      </c>
      <c r="K111" s="30" t="s">
        <v>814</v>
      </c>
    </row>
    <row r="112" spans="1:11">
      <c r="A112" s="20" t="s">
        <v>815</v>
      </c>
      <c r="B112" s="22"/>
      <c r="C112" s="22"/>
      <c r="D112" s="22"/>
      <c r="E112" s="22"/>
      <c r="F112" s="22"/>
      <c r="G112" s="33">
        <v>100</v>
      </c>
      <c r="H112" s="34">
        <v>0.75</v>
      </c>
      <c r="I112" s="33">
        <v>10</v>
      </c>
      <c r="J112" s="30" t="s">
        <v>617</v>
      </c>
      <c r="K112" s="30" t="s">
        <v>647</v>
      </c>
    </row>
    <row r="113" spans="1:11">
      <c r="A113" s="20" t="s">
        <v>816</v>
      </c>
      <c r="B113" s="22" t="s">
        <v>1</v>
      </c>
      <c r="C113" s="22" t="s">
        <v>1388</v>
      </c>
      <c r="D113" s="22">
        <v>0</v>
      </c>
      <c r="E113" s="48">
        <v>20</v>
      </c>
      <c r="F113" s="22">
        <v>0</v>
      </c>
      <c r="G113" s="33" t="s">
        <v>623</v>
      </c>
      <c r="H113" s="34">
        <v>1</v>
      </c>
      <c r="I113" s="33">
        <v>15</v>
      </c>
      <c r="J113" s="30" t="s">
        <v>617</v>
      </c>
      <c r="K113" s="30" t="s">
        <v>817</v>
      </c>
    </row>
    <row r="114" spans="1:11">
      <c r="A114" s="20" t="s">
        <v>818</v>
      </c>
      <c r="B114" s="22"/>
      <c r="C114" s="22"/>
      <c r="D114" s="22"/>
      <c r="E114" s="22"/>
      <c r="F114" s="22"/>
      <c r="G114" s="33">
        <v>40</v>
      </c>
      <c r="H114" s="34">
        <v>1</v>
      </c>
      <c r="I114" s="33">
        <v>25</v>
      </c>
      <c r="J114" s="30" t="s">
        <v>617</v>
      </c>
      <c r="K114" s="30" t="s">
        <v>819</v>
      </c>
    </row>
    <row r="115" spans="1:11" ht="30">
      <c r="A115" s="20" t="s">
        <v>820</v>
      </c>
      <c r="B115" s="22" t="s">
        <v>11</v>
      </c>
      <c r="C115" s="22" t="s">
        <v>1388</v>
      </c>
      <c r="D115" s="22">
        <v>0</v>
      </c>
      <c r="E115" s="48">
        <v>20</v>
      </c>
      <c r="F115" s="22">
        <v>0</v>
      </c>
      <c r="G115" s="33" t="s">
        <v>623</v>
      </c>
      <c r="H115" s="34">
        <v>1</v>
      </c>
      <c r="I115" s="33">
        <v>5</v>
      </c>
      <c r="J115" s="30" t="s">
        <v>617</v>
      </c>
      <c r="K115" s="30" t="s">
        <v>821</v>
      </c>
    </row>
    <row r="116" spans="1:11">
      <c r="A116" s="20" t="s">
        <v>822</v>
      </c>
      <c r="B116" s="22"/>
      <c r="C116" s="22"/>
      <c r="D116" s="22"/>
      <c r="E116" s="22"/>
      <c r="F116" s="22"/>
      <c r="G116" s="33" t="s">
        <v>623</v>
      </c>
      <c r="H116" s="34">
        <v>1</v>
      </c>
      <c r="I116" s="33">
        <v>5</v>
      </c>
      <c r="J116" s="30" t="s">
        <v>617</v>
      </c>
      <c r="K116" s="30" t="s">
        <v>823</v>
      </c>
    </row>
    <row r="117" spans="1:11" ht="30">
      <c r="A117" s="20" t="s">
        <v>824</v>
      </c>
      <c r="B117" s="22" t="s">
        <v>11</v>
      </c>
      <c r="C117" s="22" t="s">
        <v>1388</v>
      </c>
      <c r="D117" s="484" t="s">
        <v>1753</v>
      </c>
      <c r="E117" s="485"/>
      <c r="F117" s="486"/>
      <c r="G117" s="33" t="s">
        <v>623</v>
      </c>
      <c r="H117" s="33" t="s">
        <v>623</v>
      </c>
      <c r="I117" s="33">
        <v>10</v>
      </c>
      <c r="J117" s="30" t="s">
        <v>624</v>
      </c>
      <c r="K117" s="30" t="s">
        <v>825</v>
      </c>
    </row>
    <row r="118" spans="1:11">
      <c r="A118" s="20" t="s">
        <v>826</v>
      </c>
      <c r="B118" s="22"/>
      <c r="C118" s="22"/>
      <c r="D118" s="22"/>
      <c r="E118" s="22"/>
      <c r="F118" s="22"/>
      <c r="G118" s="33">
        <v>80</v>
      </c>
      <c r="H118" s="34">
        <v>1</v>
      </c>
      <c r="I118" s="33">
        <v>10</v>
      </c>
      <c r="J118" s="30" t="s">
        <v>617</v>
      </c>
      <c r="K118" s="30" t="s">
        <v>621</v>
      </c>
    </row>
    <row r="119" spans="1:11" ht="30">
      <c r="A119" s="20" t="s">
        <v>827</v>
      </c>
      <c r="B119" s="22"/>
      <c r="C119" s="22"/>
      <c r="D119" s="22"/>
      <c r="E119" s="22"/>
      <c r="F119" s="22"/>
      <c r="G119" s="33">
        <v>150</v>
      </c>
      <c r="H119" s="34">
        <v>1</v>
      </c>
      <c r="I119" s="33">
        <v>5</v>
      </c>
      <c r="J119" s="30" t="s">
        <v>620</v>
      </c>
      <c r="K119" s="30" t="s">
        <v>828</v>
      </c>
    </row>
    <row r="120" spans="1:11">
      <c r="A120" s="20" t="s">
        <v>829</v>
      </c>
      <c r="B120" s="22"/>
      <c r="C120" s="22"/>
      <c r="D120" s="22"/>
      <c r="E120" s="22"/>
      <c r="F120" s="22"/>
      <c r="G120" s="33">
        <v>250</v>
      </c>
      <c r="H120" s="34">
        <v>1</v>
      </c>
      <c r="I120" s="33">
        <v>5</v>
      </c>
      <c r="J120" s="30" t="s">
        <v>781</v>
      </c>
      <c r="K120" s="30" t="s">
        <v>830</v>
      </c>
    </row>
    <row r="121" spans="1:11">
      <c r="A121" s="20" t="s">
        <v>831</v>
      </c>
      <c r="B121" s="22"/>
      <c r="C121" s="22"/>
      <c r="D121" s="22"/>
      <c r="E121" s="22"/>
      <c r="F121" s="22"/>
      <c r="G121" s="33">
        <v>80</v>
      </c>
      <c r="H121" s="34">
        <v>1</v>
      </c>
      <c r="I121" s="33">
        <v>30</v>
      </c>
      <c r="J121" s="30" t="s">
        <v>617</v>
      </c>
      <c r="K121" s="30" t="s">
        <v>691</v>
      </c>
    </row>
    <row r="122" spans="1:11" s="25" customFormat="1">
      <c r="A122" s="23" t="s">
        <v>832</v>
      </c>
      <c r="B122" s="24" t="s">
        <v>11</v>
      </c>
      <c r="C122" s="24" t="s">
        <v>1385</v>
      </c>
      <c r="D122" s="24">
        <v>110</v>
      </c>
      <c r="E122" s="24">
        <v>0</v>
      </c>
      <c r="F122" s="24">
        <v>1</v>
      </c>
      <c r="G122" s="35">
        <v>80</v>
      </c>
      <c r="H122" s="36">
        <v>1</v>
      </c>
      <c r="I122" s="35">
        <v>5</v>
      </c>
      <c r="J122" s="31" t="s">
        <v>617</v>
      </c>
      <c r="K122" s="31" t="s">
        <v>643</v>
      </c>
    </row>
    <row r="123" spans="1:11" ht="30">
      <c r="A123" s="20" t="s">
        <v>833</v>
      </c>
      <c r="B123" s="22"/>
      <c r="C123" s="22"/>
      <c r="D123" s="22"/>
      <c r="E123" s="22"/>
      <c r="F123" s="22"/>
      <c r="G123" s="33">
        <v>70</v>
      </c>
      <c r="H123" s="34">
        <v>1</v>
      </c>
      <c r="I123" s="33">
        <v>20</v>
      </c>
      <c r="J123" s="30" t="s">
        <v>617</v>
      </c>
      <c r="K123" s="30" t="s">
        <v>834</v>
      </c>
    </row>
    <row r="124" spans="1:11">
      <c r="A124" s="20" t="s">
        <v>835</v>
      </c>
      <c r="B124" s="22"/>
      <c r="C124" s="22"/>
      <c r="D124" s="22"/>
      <c r="E124" s="22"/>
      <c r="F124" s="22"/>
      <c r="G124" s="33">
        <v>60</v>
      </c>
      <c r="H124" s="33" t="s">
        <v>623</v>
      </c>
      <c r="I124" s="33">
        <v>20</v>
      </c>
      <c r="J124" s="30" t="s">
        <v>617</v>
      </c>
      <c r="K124" s="30" t="s">
        <v>630</v>
      </c>
    </row>
    <row r="125" spans="1:11" ht="45">
      <c r="A125" s="20" t="s">
        <v>836</v>
      </c>
      <c r="B125" s="22" t="s">
        <v>11</v>
      </c>
      <c r="C125" s="22" t="s">
        <v>1388</v>
      </c>
      <c r="D125" s="22">
        <v>40</v>
      </c>
      <c r="E125" s="47">
        <v>100</v>
      </c>
      <c r="F125" s="22">
        <v>1</v>
      </c>
      <c r="G125" s="33">
        <v>40</v>
      </c>
      <c r="H125" s="34">
        <v>1</v>
      </c>
      <c r="I125" s="33">
        <v>10</v>
      </c>
      <c r="J125" s="30" t="s">
        <v>617</v>
      </c>
      <c r="K125" s="30" t="s">
        <v>837</v>
      </c>
    </row>
    <row r="126" spans="1:11">
      <c r="A126" s="20" t="s">
        <v>838</v>
      </c>
      <c r="B126" s="22" t="s">
        <v>1</v>
      </c>
      <c r="C126" s="22" t="s">
        <v>1388</v>
      </c>
      <c r="D126" s="22">
        <v>0</v>
      </c>
      <c r="E126" s="48">
        <v>20</v>
      </c>
      <c r="F126" s="22">
        <v>0</v>
      </c>
      <c r="G126" s="33" t="s">
        <v>623</v>
      </c>
      <c r="H126" s="34">
        <v>1</v>
      </c>
      <c r="I126" s="33">
        <v>20</v>
      </c>
      <c r="J126" s="30" t="s">
        <v>617</v>
      </c>
      <c r="K126" s="30" t="s">
        <v>839</v>
      </c>
    </row>
    <row r="127" spans="1:11">
      <c r="A127" s="20" t="s">
        <v>840</v>
      </c>
      <c r="B127" s="22"/>
      <c r="C127" s="22"/>
      <c r="D127" s="22"/>
      <c r="E127" s="22"/>
      <c r="F127" s="22"/>
      <c r="G127" s="33">
        <v>40</v>
      </c>
      <c r="H127" s="34">
        <v>1</v>
      </c>
      <c r="I127" s="33">
        <v>40</v>
      </c>
      <c r="J127" s="30" t="s">
        <v>617</v>
      </c>
      <c r="K127" s="30" t="s">
        <v>841</v>
      </c>
    </row>
    <row r="128" spans="1:11">
      <c r="A128" s="20" t="s">
        <v>842</v>
      </c>
      <c r="B128" s="22" t="s">
        <v>6</v>
      </c>
      <c r="C128" s="22" t="s">
        <v>1388</v>
      </c>
      <c r="D128" s="22">
        <v>0</v>
      </c>
      <c r="E128" s="48">
        <v>20</v>
      </c>
      <c r="F128" s="22">
        <v>0</v>
      </c>
      <c r="G128" s="33" t="s">
        <v>623</v>
      </c>
      <c r="H128" s="34">
        <v>1</v>
      </c>
      <c r="I128" s="33">
        <v>15</v>
      </c>
      <c r="J128" s="30" t="s">
        <v>617</v>
      </c>
      <c r="K128" s="30" t="s">
        <v>843</v>
      </c>
    </row>
    <row r="129" spans="1:11" ht="30">
      <c r="A129" s="20" t="s">
        <v>844</v>
      </c>
      <c r="B129" s="22"/>
      <c r="C129" s="22"/>
      <c r="D129" s="22"/>
      <c r="E129" s="22"/>
      <c r="F129" s="22"/>
      <c r="G129" s="33">
        <v>50</v>
      </c>
      <c r="H129" s="34">
        <v>1</v>
      </c>
      <c r="I129" s="33">
        <v>10</v>
      </c>
      <c r="J129" s="30" t="s">
        <v>617</v>
      </c>
      <c r="K129" s="30" t="s">
        <v>845</v>
      </c>
    </row>
    <row r="130" spans="1:11">
      <c r="A130" s="20" t="s">
        <v>846</v>
      </c>
      <c r="B130" s="22" t="s">
        <v>5</v>
      </c>
      <c r="C130" s="22" t="s">
        <v>1386</v>
      </c>
      <c r="D130" s="22">
        <v>102</v>
      </c>
      <c r="E130" s="47">
        <v>10</v>
      </c>
      <c r="F130" s="22">
        <v>0</v>
      </c>
      <c r="G130" s="33">
        <v>120</v>
      </c>
      <c r="H130" s="34">
        <v>0.85</v>
      </c>
      <c r="I130" s="33">
        <v>5</v>
      </c>
      <c r="J130" s="30" t="s">
        <v>617</v>
      </c>
      <c r="K130" s="30" t="s">
        <v>819</v>
      </c>
    </row>
    <row r="131" spans="1:11" ht="30">
      <c r="A131" s="20" t="s">
        <v>847</v>
      </c>
      <c r="B131" s="22" t="s">
        <v>5</v>
      </c>
      <c r="C131" s="22" t="s">
        <v>1385</v>
      </c>
      <c r="D131" s="22">
        <v>62</v>
      </c>
      <c r="E131" s="47" t="s">
        <v>1773</v>
      </c>
      <c r="F131" s="22">
        <v>0</v>
      </c>
      <c r="G131" s="33">
        <v>65</v>
      </c>
      <c r="H131" s="34">
        <v>0.95</v>
      </c>
      <c r="I131" s="33">
        <v>15</v>
      </c>
      <c r="J131" s="30" t="s">
        <v>617</v>
      </c>
      <c r="K131" s="30" t="s">
        <v>848</v>
      </c>
    </row>
    <row r="132" spans="1:11">
      <c r="A132" s="20" t="s">
        <v>849</v>
      </c>
      <c r="B132" s="22" t="s">
        <v>5</v>
      </c>
      <c r="C132" s="22" t="s">
        <v>1385</v>
      </c>
      <c r="D132" s="22">
        <v>75</v>
      </c>
      <c r="E132" s="47">
        <v>10</v>
      </c>
      <c r="F132" s="22">
        <v>0</v>
      </c>
      <c r="G132" s="33">
        <v>75</v>
      </c>
      <c r="H132" s="34">
        <v>1</v>
      </c>
      <c r="I132" s="33">
        <v>15</v>
      </c>
      <c r="J132" s="30" t="s">
        <v>617</v>
      </c>
      <c r="K132" s="30" t="s">
        <v>819</v>
      </c>
    </row>
    <row r="133" spans="1:11">
      <c r="A133" s="20" t="s">
        <v>850</v>
      </c>
      <c r="B133" s="22"/>
      <c r="C133" s="22"/>
      <c r="D133" s="22"/>
      <c r="E133" s="22"/>
      <c r="F133" s="22"/>
      <c r="G133" s="33">
        <v>15</v>
      </c>
      <c r="H133" s="34">
        <v>0.7</v>
      </c>
      <c r="I133" s="33">
        <v>15</v>
      </c>
      <c r="J133" s="30" t="s">
        <v>617</v>
      </c>
      <c r="K133" s="30" t="s">
        <v>678</v>
      </c>
    </row>
    <row r="134" spans="1:11">
      <c r="A134" s="20" t="s">
        <v>851</v>
      </c>
      <c r="B134" s="22"/>
      <c r="C134" s="22"/>
      <c r="D134" s="22"/>
      <c r="E134" s="22"/>
      <c r="F134" s="22"/>
      <c r="G134" s="33" t="s">
        <v>623</v>
      </c>
      <c r="H134" s="34">
        <v>0.3</v>
      </c>
      <c r="I134" s="33">
        <v>5</v>
      </c>
      <c r="J134" s="30" t="s">
        <v>617</v>
      </c>
      <c r="K134" s="30" t="s">
        <v>852</v>
      </c>
    </row>
    <row r="135" spans="1:11">
      <c r="A135" s="20" t="s">
        <v>853</v>
      </c>
      <c r="B135" s="22"/>
      <c r="C135" s="22"/>
      <c r="D135" s="22"/>
      <c r="E135" s="22"/>
      <c r="F135" s="22"/>
      <c r="G135" s="33" t="s">
        <v>623</v>
      </c>
      <c r="H135" s="34">
        <v>1</v>
      </c>
      <c r="I135" s="33">
        <v>15</v>
      </c>
      <c r="J135" s="30" t="s">
        <v>617</v>
      </c>
      <c r="K135" s="30" t="s">
        <v>854</v>
      </c>
    </row>
    <row r="136" spans="1:11">
      <c r="A136" s="20" t="s">
        <v>855</v>
      </c>
      <c r="B136" s="22"/>
      <c r="C136" s="22"/>
      <c r="D136" s="22"/>
      <c r="E136" s="22"/>
      <c r="F136" s="22"/>
      <c r="G136" s="33">
        <v>60</v>
      </c>
      <c r="H136" s="34">
        <v>1</v>
      </c>
      <c r="I136" s="33">
        <v>25</v>
      </c>
      <c r="J136" s="30" t="s">
        <v>617</v>
      </c>
      <c r="K136" s="30" t="s">
        <v>856</v>
      </c>
    </row>
    <row r="137" spans="1:11">
      <c r="A137" s="20" t="s">
        <v>857</v>
      </c>
      <c r="B137" s="22" t="s">
        <v>5</v>
      </c>
      <c r="C137" s="22" t="s">
        <v>1386</v>
      </c>
      <c r="D137" s="22">
        <v>95</v>
      </c>
      <c r="E137" s="47">
        <v>10</v>
      </c>
      <c r="F137" s="22">
        <v>0</v>
      </c>
      <c r="G137" s="33">
        <v>95</v>
      </c>
      <c r="H137" s="34">
        <v>1</v>
      </c>
      <c r="I137" s="33">
        <v>15</v>
      </c>
      <c r="J137" s="30" t="s">
        <v>617</v>
      </c>
      <c r="K137" s="30" t="s">
        <v>819</v>
      </c>
    </row>
    <row r="138" spans="1:11">
      <c r="A138" s="20" t="s">
        <v>858</v>
      </c>
      <c r="B138" s="22" t="s">
        <v>5</v>
      </c>
      <c r="C138" s="22" t="s">
        <v>1385</v>
      </c>
      <c r="D138" s="22">
        <v>120</v>
      </c>
      <c r="E138" s="48">
        <v>-40</v>
      </c>
      <c r="F138" s="22">
        <v>0</v>
      </c>
      <c r="G138" s="33">
        <v>120</v>
      </c>
      <c r="H138" s="34">
        <v>1</v>
      </c>
      <c r="I138" s="33">
        <v>15</v>
      </c>
      <c r="J138" s="30" t="s">
        <v>617</v>
      </c>
      <c r="K138" s="30" t="s">
        <v>859</v>
      </c>
    </row>
    <row r="139" spans="1:11">
      <c r="A139" s="20" t="s">
        <v>860</v>
      </c>
      <c r="B139" s="22" t="s">
        <v>11</v>
      </c>
      <c r="C139" s="22" t="s">
        <v>1388</v>
      </c>
      <c r="D139" s="484" t="s">
        <v>1753</v>
      </c>
      <c r="E139" s="485"/>
      <c r="F139" s="486"/>
      <c r="G139" s="33" t="s">
        <v>623</v>
      </c>
      <c r="H139" s="34">
        <v>1</v>
      </c>
      <c r="I139" s="33">
        <v>20</v>
      </c>
      <c r="J139" s="30" t="s">
        <v>617</v>
      </c>
      <c r="K139" s="30" t="s">
        <v>861</v>
      </c>
    </row>
    <row r="140" spans="1:11">
      <c r="A140" s="20" t="s">
        <v>862</v>
      </c>
      <c r="B140" s="22"/>
      <c r="C140" s="22"/>
      <c r="D140" s="22"/>
      <c r="E140" s="22"/>
      <c r="F140" s="22"/>
      <c r="G140" s="33">
        <v>80</v>
      </c>
      <c r="H140" s="34">
        <v>1</v>
      </c>
      <c r="I140" s="33">
        <v>10</v>
      </c>
      <c r="J140" s="30" t="s">
        <v>617</v>
      </c>
      <c r="K140" s="30" t="s">
        <v>621</v>
      </c>
    </row>
    <row r="141" spans="1:11" ht="30">
      <c r="A141" s="20" t="s">
        <v>863</v>
      </c>
      <c r="B141" s="22"/>
      <c r="C141" s="22"/>
      <c r="D141" s="22"/>
      <c r="E141" s="22"/>
      <c r="F141" s="22"/>
      <c r="G141" s="33" t="s">
        <v>623</v>
      </c>
      <c r="H141" s="34">
        <v>1</v>
      </c>
      <c r="I141" s="33">
        <v>15</v>
      </c>
      <c r="J141" s="30" t="s">
        <v>617</v>
      </c>
      <c r="K141" s="30" t="s">
        <v>864</v>
      </c>
    </row>
    <row r="142" spans="1:11" ht="30">
      <c r="A142" s="20" t="s">
        <v>865</v>
      </c>
      <c r="B142" s="22" t="s">
        <v>1</v>
      </c>
      <c r="C142" s="22" t="s">
        <v>1385</v>
      </c>
      <c r="D142" s="22">
        <v>66</v>
      </c>
      <c r="E142" s="22">
        <v>0</v>
      </c>
      <c r="F142" s="22">
        <v>0</v>
      </c>
      <c r="G142" s="33" t="s">
        <v>623</v>
      </c>
      <c r="H142" s="34">
        <v>1</v>
      </c>
      <c r="I142" s="33">
        <v>10</v>
      </c>
      <c r="J142" s="30" t="s">
        <v>617</v>
      </c>
      <c r="K142" s="30" t="s">
        <v>866</v>
      </c>
    </row>
    <row r="143" spans="1:11" ht="30">
      <c r="A143" s="20" t="s">
        <v>867</v>
      </c>
      <c r="B143" s="22"/>
      <c r="C143" s="22"/>
      <c r="D143" s="22"/>
      <c r="E143" s="22"/>
      <c r="F143" s="22"/>
      <c r="G143" s="33">
        <v>90</v>
      </c>
      <c r="H143" s="34">
        <v>0.95</v>
      </c>
      <c r="I143" s="33">
        <v>15</v>
      </c>
      <c r="J143" s="30" t="s">
        <v>617</v>
      </c>
      <c r="K143" s="30" t="s">
        <v>777</v>
      </c>
    </row>
    <row r="144" spans="1:11">
      <c r="A144" s="20" t="s">
        <v>868</v>
      </c>
      <c r="B144" s="22" t="s">
        <v>4</v>
      </c>
      <c r="C144" s="22" t="s">
        <v>1386</v>
      </c>
      <c r="D144" s="22">
        <v>84</v>
      </c>
      <c r="E144" s="48">
        <v>10</v>
      </c>
      <c r="F144" s="22">
        <v>0</v>
      </c>
      <c r="G144" s="33">
        <v>120</v>
      </c>
      <c r="H144" s="34">
        <v>0.7</v>
      </c>
      <c r="I144" s="33">
        <v>5</v>
      </c>
      <c r="J144" s="30" t="s">
        <v>617</v>
      </c>
      <c r="K144" s="30" t="s">
        <v>621</v>
      </c>
    </row>
    <row r="145" spans="1:11">
      <c r="A145" s="20" t="s">
        <v>869</v>
      </c>
      <c r="B145" s="22"/>
      <c r="C145" s="22"/>
      <c r="D145" s="22"/>
      <c r="E145" s="22"/>
      <c r="F145" s="22"/>
      <c r="G145" s="33" t="s">
        <v>623</v>
      </c>
      <c r="H145" s="33" t="s">
        <v>623</v>
      </c>
      <c r="I145" s="33">
        <v>30</v>
      </c>
      <c r="J145" s="30" t="s">
        <v>624</v>
      </c>
      <c r="K145" s="30" t="s">
        <v>870</v>
      </c>
    </row>
    <row r="146" spans="1:11" ht="30">
      <c r="A146" s="20" t="s">
        <v>871</v>
      </c>
      <c r="B146" s="22"/>
      <c r="C146" s="22"/>
      <c r="D146" s="22"/>
      <c r="E146" s="22"/>
      <c r="F146" s="22"/>
      <c r="G146" s="33">
        <v>150</v>
      </c>
      <c r="H146" s="34">
        <v>1</v>
      </c>
      <c r="I146" s="33">
        <v>20</v>
      </c>
      <c r="J146" s="30" t="s">
        <v>617</v>
      </c>
      <c r="K146" s="30" t="s">
        <v>872</v>
      </c>
    </row>
    <row r="147" spans="1:11">
      <c r="A147" s="20" t="s">
        <v>873</v>
      </c>
      <c r="B147" s="22"/>
      <c r="C147" s="22"/>
      <c r="D147" s="22"/>
      <c r="E147" s="22"/>
      <c r="F147" s="22"/>
      <c r="G147" s="33" t="s">
        <v>623</v>
      </c>
      <c r="H147" s="33" t="s">
        <v>623</v>
      </c>
      <c r="I147" s="33">
        <v>20</v>
      </c>
      <c r="J147" s="30" t="s">
        <v>624</v>
      </c>
      <c r="K147" s="30" t="s">
        <v>874</v>
      </c>
    </row>
    <row r="148" spans="1:11">
      <c r="A148" s="20" t="s">
        <v>875</v>
      </c>
      <c r="B148" s="22"/>
      <c r="C148" s="22"/>
      <c r="D148" s="22"/>
      <c r="E148" s="22"/>
      <c r="F148" s="22"/>
      <c r="G148" s="33">
        <v>60</v>
      </c>
      <c r="H148" s="34">
        <v>1</v>
      </c>
      <c r="I148" s="33">
        <v>10</v>
      </c>
      <c r="J148" s="30" t="s">
        <v>617</v>
      </c>
      <c r="K148" s="30" t="s">
        <v>689</v>
      </c>
    </row>
    <row r="149" spans="1:11" ht="30">
      <c r="A149" s="20" t="s">
        <v>876</v>
      </c>
      <c r="B149" s="22"/>
      <c r="C149" s="22"/>
      <c r="D149" s="22"/>
      <c r="E149" s="22"/>
      <c r="F149" s="22"/>
      <c r="G149" s="33" t="s">
        <v>623</v>
      </c>
      <c r="H149" s="33" t="s">
        <v>623</v>
      </c>
      <c r="I149" s="33">
        <v>5</v>
      </c>
      <c r="J149" s="30" t="s">
        <v>617</v>
      </c>
      <c r="K149" s="30" t="s">
        <v>877</v>
      </c>
    </row>
    <row r="150" spans="1:11">
      <c r="A150" s="20" t="s">
        <v>878</v>
      </c>
      <c r="B150" s="22"/>
      <c r="C150" s="22"/>
      <c r="D150" s="22"/>
      <c r="E150" s="22"/>
      <c r="F150" s="22"/>
      <c r="G150" s="33">
        <v>150</v>
      </c>
      <c r="H150" s="34">
        <v>0.9</v>
      </c>
      <c r="I150" s="33">
        <v>5</v>
      </c>
      <c r="J150" s="30" t="s">
        <v>617</v>
      </c>
      <c r="K150" s="30" t="s">
        <v>681</v>
      </c>
    </row>
    <row r="151" spans="1:11">
      <c r="A151" s="20" t="s">
        <v>879</v>
      </c>
      <c r="B151" s="22" t="s">
        <v>11</v>
      </c>
      <c r="C151" s="22" t="s">
        <v>1385</v>
      </c>
      <c r="D151" s="22">
        <v>102</v>
      </c>
      <c r="E151" s="22">
        <v>0</v>
      </c>
      <c r="F151" s="22">
        <v>0</v>
      </c>
      <c r="G151" s="33" t="s">
        <v>623</v>
      </c>
      <c r="H151" s="34">
        <v>1</v>
      </c>
      <c r="I151" s="33">
        <v>20</v>
      </c>
      <c r="J151" s="30" t="s">
        <v>617</v>
      </c>
      <c r="K151" s="30" t="s">
        <v>647</v>
      </c>
    </row>
    <row r="152" spans="1:11">
      <c r="A152" s="20" t="s">
        <v>880</v>
      </c>
      <c r="B152" s="22"/>
      <c r="C152" s="22"/>
      <c r="D152" s="22"/>
      <c r="E152" s="22"/>
      <c r="F152" s="22"/>
      <c r="G152" s="33">
        <v>15</v>
      </c>
      <c r="H152" s="34">
        <v>0.85</v>
      </c>
      <c r="I152" s="33">
        <v>20</v>
      </c>
      <c r="J152" s="30" t="s">
        <v>617</v>
      </c>
      <c r="K152" s="30" t="s">
        <v>649</v>
      </c>
    </row>
    <row r="153" spans="1:11">
      <c r="A153" s="20" t="s">
        <v>881</v>
      </c>
      <c r="B153" s="22" t="s">
        <v>0</v>
      </c>
      <c r="C153" s="22" t="s">
        <v>1385</v>
      </c>
      <c r="D153" s="22">
        <v>51</v>
      </c>
      <c r="E153" s="22">
        <v>0</v>
      </c>
      <c r="F153" s="22">
        <v>0</v>
      </c>
      <c r="G153" s="33">
        <v>10</v>
      </c>
      <c r="H153" s="34">
        <v>0.95</v>
      </c>
      <c r="I153" s="33">
        <v>20</v>
      </c>
      <c r="J153" s="30" t="s">
        <v>617</v>
      </c>
      <c r="K153" s="30" t="s">
        <v>882</v>
      </c>
    </row>
    <row r="154" spans="1:11">
      <c r="A154" s="20" t="s">
        <v>883</v>
      </c>
      <c r="B154" s="22"/>
      <c r="C154" s="22"/>
      <c r="D154" s="22"/>
      <c r="E154" s="22"/>
      <c r="F154" s="22"/>
      <c r="G154" s="33">
        <v>18</v>
      </c>
      <c r="H154" s="34">
        <v>0.8</v>
      </c>
      <c r="I154" s="33">
        <v>15</v>
      </c>
      <c r="J154" s="30" t="s">
        <v>617</v>
      </c>
      <c r="K154" s="30" t="s">
        <v>649</v>
      </c>
    </row>
    <row r="155" spans="1:11" ht="30">
      <c r="A155" s="20" t="s">
        <v>884</v>
      </c>
      <c r="B155" s="22" t="s">
        <v>13</v>
      </c>
      <c r="C155" s="22" t="s">
        <v>1386</v>
      </c>
      <c r="D155" s="22">
        <v>24</v>
      </c>
      <c r="E155" s="22">
        <v>0</v>
      </c>
      <c r="F155" s="22">
        <v>0</v>
      </c>
      <c r="G155" s="33">
        <v>80</v>
      </c>
      <c r="H155" s="34">
        <v>0.9</v>
      </c>
      <c r="I155" s="33">
        <v>15</v>
      </c>
      <c r="J155" s="30" t="s">
        <v>617</v>
      </c>
      <c r="K155" s="30" t="s">
        <v>786</v>
      </c>
    </row>
    <row r="156" spans="1:11">
      <c r="A156" s="20" t="s">
        <v>885</v>
      </c>
      <c r="B156" s="22"/>
      <c r="C156" s="22"/>
      <c r="D156" s="22"/>
      <c r="E156" s="22"/>
      <c r="F156" s="22"/>
      <c r="G156" s="33" t="s">
        <v>623</v>
      </c>
      <c r="H156" s="34">
        <v>1</v>
      </c>
      <c r="I156" s="33">
        <v>10</v>
      </c>
      <c r="J156" s="30" t="s">
        <v>617</v>
      </c>
      <c r="K156" s="30" t="s">
        <v>886</v>
      </c>
    </row>
    <row r="157" spans="1:11">
      <c r="A157" s="20" t="s">
        <v>887</v>
      </c>
      <c r="B157" s="22" t="s">
        <v>8</v>
      </c>
      <c r="C157" s="22" t="s">
        <v>1386</v>
      </c>
      <c r="D157" s="22">
        <v>60</v>
      </c>
      <c r="E157" s="45">
        <v>30</v>
      </c>
      <c r="F157" s="22">
        <v>0</v>
      </c>
      <c r="G157" s="33">
        <v>60</v>
      </c>
      <c r="H157" s="34">
        <v>1</v>
      </c>
      <c r="I157" s="33">
        <v>10</v>
      </c>
      <c r="J157" s="30" t="s">
        <v>617</v>
      </c>
      <c r="K157" s="30" t="s">
        <v>807</v>
      </c>
    </row>
    <row r="158" spans="1:11">
      <c r="A158" s="20" t="s">
        <v>888</v>
      </c>
      <c r="B158" s="22"/>
      <c r="C158" s="22"/>
      <c r="D158" s="22"/>
      <c r="E158" s="22"/>
      <c r="F158" s="22"/>
      <c r="G158" s="33">
        <v>150</v>
      </c>
      <c r="H158" s="34">
        <v>0.9</v>
      </c>
      <c r="I158" s="33">
        <v>5</v>
      </c>
      <c r="J158" s="30" t="s">
        <v>617</v>
      </c>
      <c r="K158" s="30" t="s">
        <v>681</v>
      </c>
    </row>
    <row r="159" spans="1:11">
      <c r="A159" s="20" t="s">
        <v>889</v>
      </c>
      <c r="B159" s="22"/>
      <c r="C159" s="22"/>
      <c r="D159" s="22"/>
      <c r="E159" s="22"/>
      <c r="F159" s="22"/>
      <c r="G159" s="33" t="s">
        <v>623</v>
      </c>
      <c r="H159" s="34">
        <v>0.75</v>
      </c>
      <c r="I159" s="33">
        <v>30</v>
      </c>
      <c r="J159" s="30" t="s">
        <v>617</v>
      </c>
      <c r="K159" s="30" t="s">
        <v>890</v>
      </c>
    </row>
    <row r="160" spans="1:11">
      <c r="A160" s="20" t="s">
        <v>891</v>
      </c>
      <c r="B160" s="22"/>
      <c r="C160" s="22"/>
      <c r="D160" s="22"/>
      <c r="E160" s="22"/>
      <c r="F160" s="22"/>
      <c r="G160" s="33" t="s">
        <v>623</v>
      </c>
      <c r="H160" s="34">
        <v>1</v>
      </c>
      <c r="I160" s="33">
        <v>20</v>
      </c>
      <c r="J160" s="30" t="s">
        <v>617</v>
      </c>
      <c r="K160" s="30" t="s">
        <v>892</v>
      </c>
    </row>
    <row r="161" spans="1:11">
      <c r="A161" s="20" t="s">
        <v>893</v>
      </c>
      <c r="B161" s="22" t="s">
        <v>8</v>
      </c>
      <c r="C161" s="22" t="s">
        <v>1387</v>
      </c>
      <c r="D161" s="22">
        <v>0</v>
      </c>
      <c r="E161" s="47">
        <v>55</v>
      </c>
      <c r="F161" s="22">
        <v>0</v>
      </c>
      <c r="G161" s="33" t="s">
        <v>623</v>
      </c>
      <c r="H161" s="34">
        <v>0.55000000000000004</v>
      </c>
      <c r="I161" s="33">
        <v>15</v>
      </c>
      <c r="J161" s="30" t="s">
        <v>617</v>
      </c>
      <c r="K161" s="30" t="s">
        <v>894</v>
      </c>
    </row>
    <row r="162" spans="1:11" ht="30">
      <c r="A162" s="20" t="s">
        <v>895</v>
      </c>
      <c r="B162" s="22" t="s">
        <v>13</v>
      </c>
      <c r="C162" s="22" t="s">
        <v>1388</v>
      </c>
      <c r="D162" s="484" t="s">
        <v>1753</v>
      </c>
      <c r="E162" s="485"/>
      <c r="F162" s="486"/>
      <c r="G162" s="33" t="s">
        <v>623</v>
      </c>
      <c r="H162" s="33" t="s">
        <v>623</v>
      </c>
      <c r="I162" s="33">
        <v>5</v>
      </c>
      <c r="J162" s="30" t="s">
        <v>896</v>
      </c>
      <c r="K162" s="30" t="s">
        <v>897</v>
      </c>
    </row>
    <row r="163" spans="1:11">
      <c r="A163" s="20" t="s">
        <v>898</v>
      </c>
      <c r="B163" s="22"/>
      <c r="C163" s="22"/>
      <c r="D163" s="22"/>
      <c r="E163" s="22"/>
      <c r="F163" s="22"/>
      <c r="G163" s="33" t="s">
        <v>623</v>
      </c>
      <c r="H163" s="34">
        <v>1</v>
      </c>
      <c r="I163" s="33">
        <v>40</v>
      </c>
      <c r="J163" s="30" t="s">
        <v>620</v>
      </c>
      <c r="K163" s="30" t="s">
        <v>899</v>
      </c>
    </row>
    <row r="164" spans="1:11">
      <c r="A164" s="20" t="s">
        <v>900</v>
      </c>
      <c r="B164" s="22"/>
      <c r="C164" s="22"/>
      <c r="D164" s="22"/>
      <c r="E164" s="22"/>
      <c r="F164" s="22"/>
      <c r="G164" s="33" t="s">
        <v>623</v>
      </c>
      <c r="H164" s="33" t="s">
        <v>623</v>
      </c>
      <c r="I164" s="33">
        <v>40</v>
      </c>
      <c r="J164" s="30" t="s">
        <v>624</v>
      </c>
      <c r="K164" s="30" t="s">
        <v>901</v>
      </c>
    </row>
    <row r="165" spans="1:11" ht="30">
      <c r="A165" s="20" t="s">
        <v>902</v>
      </c>
      <c r="B165" s="22"/>
      <c r="C165" s="22"/>
      <c r="D165" s="22"/>
      <c r="E165" s="22"/>
      <c r="F165" s="22"/>
      <c r="G165" s="33" t="s">
        <v>623</v>
      </c>
      <c r="H165" s="33" t="s">
        <v>623</v>
      </c>
      <c r="I165" s="33">
        <v>5</v>
      </c>
      <c r="J165" s="30" t="s">
        <v>624</v>
      </c>
      <c r="K165" s="30" t="s">
        <v>903</v>
      </c>
    </row>
    <row r="166" spans="1:11">
      <c r="A166" s="20" t="s">
        <v>904</v>
      </c>
      <c r="B166" s="22" t="s">
        <v>13</v>
      </c>
      <c r="C166" s="22" t="s">
        <v>1388</v>
      </c>
      <c r="D166" s="484" t="s">
        <v>1753</v>
      </c>
      <c r="E166" s="485"/>
      <c r="F166" s="486"/>
      <c r="G166" s="33" t="s">
        <v>623</v>
      </c>
      <c r="H166" s="33" t="s">
        <v>623</v>
      </c>
      <c r="I166" s="33">
        <v>10</v>
      </c>
      <c r="J166" s="30" t="s">
        <v>617</v>
      </c>
      <c r="K166" s="30" t="s">
        <v>905</v>
      </c>
    </row>
    <row r="167" spans="1:11">
      <c r="A167" s="20" t="s">
        <v>906</v>
      </c>
      <c r="B167" s="22"/>
      <c r="C167" s="22"/>
      <c r="D167" s="22"/>
      <c r="E167" s="22"/>
      <c r="F167" s="22"/>
      <c r="G167" s="33" t="s">
        <v>623</v>
      </c>
      <c r="H167" s="34">
        <v>0.3</v>
      </c>
      <c r="I167" s="33">
        <v>5</v>
      </c>
      <c r="J167" s="30" t="s">
        <v>617</v>
      </c>
      <c r="K167" s="30" t="s">
        <v>852</v>
      </c>
    </row>
    <row r="168" spans="1:11">
      <c r="A168" s="20" t="s">
        <v>907</v>
      </c>
      <c r="B168" s="22"/>
      <c r="C168" s="22"/>
      <c r="D168" s="22"/>
      <c r="E168" s="22"/>
      <c r="F168" s="22"/>
      <c r="G168" s="33">
        <v>120</v>
      </c>
      <c r="H168" s="34">
        <v>0.7</v>
      </c>
      <c r="I168" s="33">
        <v>5</v>
      </c>
      <c r="J168" s="30" t="s">
        <v>617</v>
      </c>
      <c r="K168" s="30" t="s">
        <v>908</v>
      </c>
    </row>
    <row r="169" spans="1:11" ht="30">
      <c r="A169" s="20" t="s">
        <v>909</v>
      </c>
      <c r="B169" s="22"/>
      <c r="C169" s="22"/>
      <c r="D169" s="22"/>
      <c r="E169" s="22"/>
      <c r="F169" s="22"/>
      <c r="G169" s="33">
        <v>40</v>
      </c>
      <c r="H169" s="34">
        <v>1</v>
      </c>
      <c r="I169" s="33">
        <v>35</v>
      </c>
      <c r="J169" s="30" t="s">
        <v>617</v>
      </c>
      <c r="K169" s="30" t="s">
        <v>910</v>
      </c>
    </row>
    <row r="170" spans="1:11" ht="30">
      <c r="A170" s="20" t="s">
        <v>911</v>
      </c>
      <c r="B170" s="22" t="s">
        <v>15</v>
      </c>
      <c r="C170" s="22" t="s">
        <v>1385</v>
      </c>
      <c r="D170" s="22">
        <v>75</v>
      </c>
      <c r="E170" s="22">
        <v>0</v>
      </c>
      <c r="F170" s="22">
        <v>0</v>
      </c>
      <c r="G170" s="33" t="s">
        <v>623</v>
      </c>
      <c r="H170" s="34">
        <v>1</v>
      </c>
      <c r="I170" s="33">
        <v>5</v>
      </c>
      <c r="J170" s="30" t="s">
        <v>617</v>
      </c>
      <c r="K170" s="30" t="s">
        <v>912</v>
      </c>
    </row>
    <row r="171" spans="1:11">
      <c r="A171" s="20" t="s">
        <v>913</v>
      </c>
      <c r="B171" s="22" t="s">
        <v>10</v>
      </c>
      <c r="C171" s="22" t="s">
        <v>1388</v>
      </c>
      <c r="D171" s="484" t="s">
        <v>1753</v>
      </c>
      <c r="E171" s="485"/>
      <c r="F171" s="486"/>
      <c r="G171" s="33" t="s">
        <v>623</v>
      </c>
      <c r="H171" s="33" t="s">
        <v>623</v>
      </c>
      <c r="I171" s="33">
        <v>10</v>
      </c>
      <c r="J171" s="30" t="s">
        <v>896</v>
      </c>
      <c r="K171" s="30" t="s">
        <v>914</v>
      </c>
    </row>
    <row r="172" spans="1:11">
      <c r="A172" s="20" t="s">
        <v>915</v>
      </c>
      <c r="B172" s="22" t="s">
        <v>4</v>
      </c>
      <c r="C172" s="22" t="s">
        <v>1385</v>
      </c>
      <c r="D172" s="22">
        <v>90</v>
      </c>
      <c r="E172" s="48">
        <v>-10</v>
      </c>
      <c r="F172" s="22">
        <v>0</v>
      </c>
      <c r="G172" s="33">
        <v>100</v>
      </c>
      <c r="H172" s="34">
        <v>0.9</v>
      </c>
      <c r="I172" s="33">
        <v>10</v>
      </c>
      <c r="J172" s="30" t="s">
        <v>617</v>
      </c>
      <c r="K172" s="30" t="s">
        <v>916</v>
      </c>
    </row>
    <row r="173" spans="1:11">
      <c r="A173" s="20" t="s">
        <v>917</v>
      </c>
      <c r="B173" s="22"/>
      <c r="C173" s="22"/>
      <c r="D173" s="22"/>
      <c r="E173" s="22"/>
      <c r="F173" s="22"/>
      <c r="G173" s="33" t="s">
        <v>623</v>
      </c>
      <c r="H173" s="33" t="s">
        <v>623</v>
      </c>
      <c r="I173" s="33">
        <v>30</v>
      </c>
      <c r="J173" s="30" t="s">
        <v>624</v>
      </c>
      <c r="K173" s="30" t="s">
        <v>769</v>
      </c>
    </row>
    <row r="174" spans="1:11">
      <c r="A174" s="20" t="s">
        <v>918</v>
      </c>
      <c r="B174" s="22" t="s">
        <v>10</v>
      </c>
      <c r="C174" s="22" t="s">
        <v>1388</v>
      </c>
      <c r="D174" s="22">
        <v>0</v>
      </c>
      <c r="E174" s="48">
        <v>20</v>
      </c>
      <c r="F174" s="22">
        <v>0</v>
      </c>
      <c r="G174" s="33" t="s">
        <v>623</v>
      </c>
      <c r="H174" s="33" t="s">
        <v>623</v>
      </c>
      <c r="I174" s="33">
        <v>30</v>
      </c>
      <c r="J174" s="30" t="s">
        <v>896</v>
      </c>
      <c r="K174" s="30" t="s">
        <v>919</v>
      </c>
    </row>
    <row r="175" spans="1:11">
      <c r="A175" s="20" t="s">
        <v>920</v>
      </c>
      <c r="B175" s="22" t="s">
        <v>14</v>
      </c>
      <c r="C175" s="22" t="s">
        <v>1385</v>
      </c>
      <c r="D175" s="22">
        <v>120</v>
      </c>
      <c r="E175" s="48">
        <v>-60</v>
      </c>
      <c r="F175" s="22">
        <v>0</v>
      </c>
      <c r="G175" s="33">
        <v>150</v>
      </c>
      <c r="H175" s="34">
        <v>0.8</v>
      </c>
      <c r="I175" s="33">
        <v>5</v>
      </c>
      <c r="J175" s="30" t="s">
        <v>617</v>
      </c>
      <c r="K175" s="30" t="s">
        <v>921</v>
      </c>
    </row>
    <row r="176" spans="1:11">
      <c r="A176" s="20" t="s">
        <v>922</v>
      </c>
      <c r="B176" s="22"/>
      <c r="C176" s="22"/>
      <c r="D176" s="22"/>
      <c r="E176" s="22"/>
      <c r="F176" s="22"/>
      <c r="G176" s="33">
        <v>70</v>
      </c>
      <c r="H176" s="34">
        <v>1</v>
      </c>
      <c r="I176" s="33">
        <v>15</v>
      </c>
      <c r="J176" s="30" t="s">
        <v>617</v>
      </c>
      <c r="K176" s="30" t="s">
        <v>637</v>
      </c>
    </row>
    <row r="177" spans="1:11">
      <c r="A177" s="20" t="s">
        <v>923</v>
      </c>
      <c r="B177" s="22" t="s">
        <v>11</v>
      </c>
      <c r="C177" s="22" t="s">
        <v>1752</v>
      </c>
      <c r="D177" s="22">
        <v>0</v>
      </c>
      <c r="E177" s="45">
        <v>50</v>
      </c>
      <c r="F177" s="22">
        <v>0</v>
      </c>
      <c r="G177" s="33" t="s">
        <v>623</v>
      </c>
      <c r="H177" s="33" t="s">
        <v>623</v>
      </c>
      <c r="I177" s="33">
        <v>5</v>
      </c>
      <c r="J177" s="30" t="s">
        <v>651</v>
      </c>
      <c r="K177" s="30" t="s">
        <v>652</v>
      </c>
    </row>
    <row r="178" spans="1:11" ht="30">
      <c r="A178" s="20" t="s">
        <v>924</v>
      </c>
      <c r="B178" s="22" t="s">
        <v>13</v>
      </c>
      <c r="C178" s="22" t="s">
        <v>1388</v>
      </c>
      <c r="D178" s="22">
        <v>0</v>
      </c>
      <c r="E178" s="48">
        <v>20</v>
      </c>
      <c r="F178" s="22">
        <v>0</v>
      </c>
      <c r="G178" s="33" t="s">
        <v>623</v>
      </c>
      <c r="H178" s="34">
        <v>1</v>
      </c>
      <c r="I178" s="33">
        <v>15</v>
      </c>
      <c r="J178" s="30" t="s">
        <v>620</v>
      </c>
      <c r="K178" s="30" t="s">
        <v>925</v>
      </c>
    </row>
    <row r="179" spans="1:11">
      <c r="A179" s="20" t="s">
        <v>926</v>
      </c>
      <c r="B179" s="22"/>
      <c r="C179" s="22"/>
      <c r="D179" s="22"/>
      <c r="E179" s="22"/>
      <c r="F179" s="22"/>
      <c r="G179" s="33" t="s">
        <v>623</v>
      </c>
      <c r="H179" s="33" t="s">
        <v>623</v>
      </c>
      <c r="I179" s="33">
        <v>10</v>
      </c>
      <c r="J179" s="30" t="s">
        <v>624</v>
      </c>
      <c r="K179" s="30" t="s">
        <v>927</v>
      </c>
    </row>
    <row r="180" spans="1:11" ht="30">
      <c r="A180" s="20" t="s">
        <v>928</v>
      </c>
      <c r="B180" s="22" t="s">
        <v>13</v>
      </c>
      <c r="C180" s="22" t="s">
        <v>1752</v>
      </c>
      <c r="D180" s="484" t="s">
        <v>1753</v>
      </c>
      <c r="E180" s="485"/>
      <c r="F180" s="486"/>
      <c r="G180" s="33" t="s">
        <v>623</v>
      </c>
      <c r="H180" s="33" t="s">
        <v>623</v>
      </c>
      <c r="I180" s="33">
        <v>10</v>
      </c>
      <c r="J180" s="30" t="s">
        <v>624</v>
      </c>
      <c r="K180" s="30" t="s">
        <v>929</v>
      </c>
    </row>
    <row r="181" spans="1:11">
      <c r="A181" s="20" t="s">
        <v>930</v>
      </c>
      <c r="B181" s="22"/>
      <c r="C181" s="22"/>
      <c r="D181" s="22"/>
      <c r="E181" s="22"/>
      <c r="F181" s="22"/>
      <c r="G181" s="33" t="s">
        <v>623</v>
      </c>
      <c r="H181" s="33" t="s">
        <v>623</v>
      </c>
      <c r="I181" s="33">
        <v>10</v>
      </c>
      <c r="J181" s="30" t="s">
        <v>617</v>
      </c>
      <c r="K181" s="30" t="s">
        <v>931</v>
      </c>
    </row>
    <row r="182" spans="1:11">
      <c r="A182" s="20" t="s">
        <v>932</v>
      </c>
      <c r="B182" s="22"/>
      <c r="C182" s="22"/>
      <c r="D182" s="22"/>
      <c r="E182" s="22"/>
      <c r="F182" s="22"/>
      <c r="G182" s="33">
        <v>100</v>
      </c>
      <c r="H182" s="34">
        <v>0.9</v>
      </c>
      <c r="I182" s="33">
        <v>10</v>
      </c>
      <c r="J182" s="30" t="s">
        <v>620</v>
      </c>
      <c r="K182" s="30" t="s">
        <v>819</v>
      </c>
    </row>
    <row r="183" spans="1:11">
      <c r="A183" s="20" t="s">
        <v>933</v>
      </c>
      <c r="B183" s="22"/>
      <c r="C183" s="22"/>
      <c r="D183" s="22"/>
      <c r="E183" s="22"/>
      <c r="F183" s="22"/>
      <c r="G183" s="33" t="s">
        <v>623</v>
      </c>
      <c r="H183" s="33" t="s">
        <v>623</v>
      </c>
      <c r="I183" s="33">
        <v>20</v>
      </c>
      <c r="J183" s="30" t="s">
        <v>934</v>
      </c>
      <c r="K183" s="30" t="s">
        <v>935</v>
      </c>
    </row>
    <row r="184" spans="1:11" ht="30">
      <c r="A184" s="20" t="s">
        <v>936</v>
      </c>
      <c r="B184" s="22"/>
      <c r="C184" s="22"/>
      <c r="D184" s="22"/>
      <c r="E184" s="22"/>
      <c r="F184" s="22"/>
      <c r="G184" s="33">
        <v>100</v>
      </c>
      <c r="H184" s="34">
        <v>0.9</v>
      </c>
      <c r="I184" s="33">
        <v>20</v>
      </c>
      <c r="J184" s="30" t="s">
        <v>617</v>
      </c>
      <c r="K184" s="30" t="s">
        <v>937</v>
      </c>
    </row>
    <row r="185" spans="1:11" ht="30">
      <c r="A185" s="20" t="s">
        <v>938</v>
      </c>
      <c r="B185" s="22" t="s">
        <v>1521</v>
      </c>
      <c r="C185" s="22" t="s">
        <v>1386</v>
      </c>
      <c r="D185" s="484" t="s">
        <v>1753</v>
      </c>
      <c r="E185" s="485"/>
      <c r="F185" s="486"/>
      <c r="G185" s="33" t="s">
        <v>623</v>
      </c>
      <c r="H185" s="34">
        <v>1</v>
      </c>
      <c r="I185" s="33">
        <v>15</v>
      </c>
      <c r="J185" s="30" t="s">
        <v>617</v>
      </c>
      <c r="K185" s="30" t="s">
        <v>939</v>
      </c>
    </row>
    <row r="186" spans="1:11">
      <c r="A186" s="20" t="s">
        <v>940</v>
      </c>
      <c r="B186" s="22"/>
      <c r="C186" s="22"/>
      <c r="D186" s="22"/>
      <c r="E186" s="22"/>
      <c r="F186" s="22"/>
      <c r="G186" s="33">
        <v>65</v>
      </c>
      <c r="H186" s="34">
        <v>1</v>
      </c>
      <c r="I186" s="33">
        <v>25</v>
      </c>
      <c r="J186" s="30" t="s">
        <v>617</v>
      </c>
      <c r="K186" s="30" t="s">
        <v>647</v>
      </c>
    </row>
    <row r="187" spans="1:11">
      <c r="A187" s="20" t="s">
        <v>941</v>
      </c>
      <c r="B187" s="22"/>
      <c r="C187" s="22"/>
      <c r="D187" s="22"/>
      <c r="E187" s="22"/>
      <c r="F187" s="22"/>
      <c r="G187" s="33" t="s">
        <v>623</v>
      </c>
      <c r="H187" s="34">
        <v>0.3</v>
      </c>
      <c r="I187" s="33">
        <v>5</v>
      </c>
      <c r="J187" s="30" t="s">
        <v>617</v>
      </c>
      <c r="K187" s="30" t="s">
        <v>852</v>
      </c>
    </row>
    <row r="188" spans="1:11">
      <c r="A188" s="20" t="s">
        <v>942</v>
      </c>
      <c r="B188" s="22"/>
      <c r="C188" s="22"/>
      <c r="D188" s="22"/>
      <c r="E188" s="22"/>
      <c r="F188" s="22"/>
      <c r="G188" s="33" t="s">
        <v>623</v>
      </c>
      <c r="H188" s="33" t="s">
        <v>623</v>
      </c>
      <c r="I188" s="33">
        <v>40</v>
      </c>
      <c r="J188" s="30" t="s">
        <v>624</v>
      </c>
      <c r="K188" s="30" t="s">
        <v>943</v>
      </c>
    </row>
    <row r="189" spans="1:11">
      <c r="A189" s="20" t="s">
        <v>944</v>
      </c>
      <c r="B189" s="22"/>
      <c r="C189" s="22"/>
      <c r="D189" s="22"/>
      <c r="E189" s="22"/>
      <c r="F189" s="22"/>
      <c r="G189" s="33">
        <v>150</v>
      </c>
      <c r="H189" s="34">
        <v>0.9</v>
      </c>
      <c r="I189" s="33">
        <v>5</v>
      </c>
      <c r="J189" s="30" t="s">
        <v>617</v>
      </c>
      <c r="K189" s="30" t="s">
        <v>681</v>
      </c>
    </row>
    <row r="190" spans="1:11">
      <c r="A190" s="20" t="s">
        <v>945</v>
      </c>
      <c r="B190" s="22"/>
      <c r="C190" s="22"/>
      <c r="D190" s="22"/>
      <c r="E190" s="22"/>
      <c r="F190" s="22"/>
      <c r="G190" s="33">
        <v>120</v>
      </c>
      <c r="H190" s="34">
        <v>0.8</v>
      </c>
      <c r="I190" s="33">
        <v>5</v>
      </c>
      <c r="J190" s="30" t="s">
        <v>617</v>
      </c>
      <c r="K190" s="30" t="s">
        <v>647</v>
      </c>
    </row>
    <row r="191" spans="1:11">
      <c r="A191" s="20" t="s">
        <v>946</v>
      </c>
      <c r="B191" s="22" t="s">
        <v>11</v>
      </c>
      <c r="C191" s="22" t="s">
        <v>1386</v>
      </c>
      <c r="D191" s="22">
        <v>68</v>
      </c>
      <c r="E191" s="22">
        <v>0</v>
      </c>
      <c r="F191" s="22">
        <v>0</v>
      </c>
      <c r="G191" s="33">
        <v>150</v>
      </c>
      <c r="H191" s="34">
        <v>0.9</v>
      </c>
      <c r="I191" s="33">
        <v>5</v>
      </c>
      <c r="J191" s="30" t="s">
        <v>617</v>
      </c>
      <c r="K191" s="30" t="s">
        <v>681</v>
      </c>
    </row>
    <row r="192" spans="1:11">
      <c r="A192" s="20" t="s">
        <v>947</v>
      </c>
      <c r="B192" s="22"/>
      <c r="C192" s="22"/>
      <c r="D192" s="22"/>
      <c r="E192" s="22"/>
      <c r="F192" s="22"/>
      <c r="G192" s="33">
        <v>80</v>
      </c>
      <c r="H192" s="34">
        <v>0.9</v>
      </c>
      <c r="I192" s="33">
        <v>15</v>
      </c>
      <c r="J192" s="30" t="s">
        <v>617</v>
      </c>
      <c r="K192" s="30" t="s">
        <v>691</v>
      </c>
    </row>
    <row r="193" spans="1:11">
      <c r="A193" s="20" t="s">
        <v>948</v>
      </c>
      <c r="B193" s="22"/>
      <c r="C193" s="22"/>
      <c r="D193" s="22"/>
      <c r="E193" s="22"/>
      <c r="F193" s="22"/>
      <c r="G193" s="33">
        <v>90</v>
      </c>
      <c r="H193" s="34">
        <v>1</v>
      </c>
      <c r="I193" s="33">
        <v>10</v>
      </c>
      <c r="J193" s="30" t="s">
        <v>620</v>
      </c>
      <c r="K193" s="30" t="s">
        <v>647</v>
      </c>
    </row>
    <row r="194" spans="1:11">
      <c r="A194" s="20" t="s">
        <v>949</v>
      </c>
      <c r="B194" s="22"/>
      <c r="C194" s="22"/>
      <c r="D194" s="22"/>
      <c r="E194" s="22"/>
      <c r="F194" s="22"/>
      <c r="G194" s="33" t="s">
        <v>623</v>
      </c>
      <c r="H194" s="34">
        <v>0.6</v>
      </c>
      <c r="I194" s="33">
        <v>20</v>
      </c>
      <c r="J194" s="30" t="s">
        <v>617</v>
      </c>
      <c r="K194" s="30" t="s">
        <v>894</v>
      </c>
    </row>
    <row r="195" spans="1:11" ht="30">
      <c r="A195" s="20" t="s">
        <v>950</v>
      </c>
      <c r="B195" s="22"/>
      <c r="C195" s="22"/>
      <c r="D195" s="22"/>
      <c r="E195" s="22"/>
      <c r="F195" s="22"/>
      <c r="G195" s="33">
        <v>30</v>
      </c>
      <c r="H195" s="34">
        <v>0.9</v>
      </c>
      <c r="I195" s="33">
        <v>20</v>
      </c>
      <c r="J195" s="30" t="s">
        <v>617</v>
      </c>
      <c r="K195" s="30" t="s">
        <v>951</v>
      </c>
    </row>
    <row r="196" spans="1:11">
      <c r="A196" s="20" t="s">
        <v>952</v>
      </c>
      <c r="B196" s="22" t="s">
        <v>10</v>
      </c>
      <c r="C196" s="22" t="s">
        <v>1386</v>
      </c>
      <c r="D196" s="22">
        <v>95</v>
      </c>
      <c r="E196" s="47">
        <v>10</v>
      </c>
      <c r="F196" s="22">
        <v>0</v>
      </c>
      <c r="G196" s="33">
        <v>95</v>
      </c>
      <c r="H196" s="34">
        <v>1</v>
      </c>
      <c r="I196" s="33">
        <v>10</v>
      </c>
      <c r="J196" s="30" t="s">
        <v>617</v>
      </c>
      <c r="K196" s="30" t="s">
        <v>685</v>
      </c>
    </row>
    <row r="197" spans="1:11" ht="30">
      <c r="A197" s="20" t="s">
        <v>953</v>
      </c>
      <c r="B197" s="22" t="s">
        <v>10</v>
      </c>
      <c r="C197" s="22" t="s">
        <v>1385</v>
      </c>
      <c r="D197" s="22">
        <v>62</v>
      </c>
      <c r="E197" s="47" t="s">
        <v>1775</v>
      </c>
      <c r="F197" s="22">
        <v>0</v>
      </c>
      <c r="G197" s="33">
        <v>65</v>
      </c>
      <c r="H197" s="34">
        <v>0.95</v>
      </c>
      <c r="I197" s="33">
        <v>15</v>
      </c>
      <c r="J197" s="30" t="s">
        <v>617</v>
      </c>
      <c r="K197" s="30" t="s">
        <v>954</v>
      </c>
    </row>
    <row r="198" spans="1:11">
      <c r="A198" s="20" t="s">
        <v>955</v>
      </c>
      <c r="B198" s="22" t="s">
        <v>10</v>
      </c>
      <c r="C198" s="22" t="s">
        <v>1385</v>
      </c>
      <c r="D198" s="22">
        <v>75</v>
      </c>
      <c r="E198" s="47">
        <v>10</v>
      </c>
      <c r="F198" s="22">
        <v>0</v>
      </c>
      <c r="G198" s="33">
        <v>75</v>
      </c>
      <c r="H198" s="34">
        <v>1</v>
      </c>
      <c r="I198" s="33">
        <v>15</v>
      </c>
      <c r="J198" s="30" t="s">
        <v>617</v>
      </c>
      <c r="K198" s="30" t="s">
        <v>685</v>
      </c>
    </row>
    <row r="199" spans="1:11" s="25" customFormat="1">
      <c r="A199" s="23" t="s">
        <v>956</v>
      </c>
      <c r="B199" s="24" t="s">
        <v>10</v>
      </c>
      <c r="C199" s="24" t="s">
        <v>1385</v>
      </c>
      <c r="D199" s="24">
        <v>70</v>
      </c>
      <c r="E199" s="24">
        <v>0</v>
      </c>
      <c r="F199" s="24">
        <v>1</v>
      </c>
      <c r="G199" s="35">
        <v>40</v>
      </c>
      <c r="H199" s="36">
        <v>1</v>
      </c>
      <c r="I199" s="35">
        <v>30</v>
      </c>
      <c r="J199" s="31" t="s">
        <v>617</v>
      </c>
      <c r="K199" s="31" t="s">
        <v>643</v>
      </c>
    </row>
    <row r="200" spans="1:11">
      <c r="A200" s="20" t="s">
        <v>957</v>
      </c>
      <c r="B200" s="22"/>
      <c r="C200" s="22"/>
      <c r="D200" s="22"/>
      <c r="E200" s="22"/>
      <c r="F200" s="22"/>
      <c r="G200" s="33">
        <v>10</v>
      </c>
      <c r="H200" s="34">
        <v>1</v>
      </c>
      <c r="I200" s="33">
        <v>30</v>
      </c>
      <c r="J200" s="30" t="s">
        <v>617</v>
      </c>
      <c r="K200" s="30" t="s">
        <v>649</v>
      </c>
    </row>
    <row r="201" spans="1:11">
      <c r="A201" s="20" t="s">
        <v>958</v>
      </c>
      <c r="B201" s="22" t="s">
        <v>10</v>
      </c>
      <c r="C201" s="22" t="s">
        <v>1386</v>
      </c>
      <c r="D201" s="22">
        <v>52</v>
      </c>
      <c r="E201" s="48">
        <v>10</v>
      </c>
      <c r="F201" s="22">
        <v>0</v>
      </c>
      <c r="G201" s="33">
        <v>55</v>
      </c>
      <c r="H201" s="34">
        <v>0.95</v>
      </c>
      <c r="I201" s="33">
        <v>15</v>
      </c>
      <c r="J201" s="30" t="s">
        <v>620</v>
      </c>
      <c r="K201" s="30" t="s">
        <v>959</v>
      </c>
    </row>
    <row r="202" spans="1:11">
      <c r="A202" s="20" t="s">
        <v>960</v>
      </c>
      <c r="B202" s="22"/>
      <c r="C202" s="22"/>
      <c r="D202" s="22"/>
      <c r="E202" s="22"/>
      <c r="F202" s="22"/>
      <c r="G202" s="33" t="s">
        <v>623</v>
      </c>
      <c r="H202" s="33" t="s">
        <v>623</v>
      </c>
      <c r="I202" s="33">
        <v>10</v>
      </c>
      <c r="J202" s="30" t="s">
        <v>624</v>
      </c>
      <c r="K202" s="30" t="s">
        <v>961</v>
      </c>
    </row>
    <row r="203" spans="1:11" ht="30">
      <c r="A203" s="20" t="s">
        <v>962</v>
      </c>
      <c r="B203" s="22" t="s">
        <v>8</v>
      </c>
      <c r="C203" s="22" t="s">
        <v>1736</v>
      </c>
      <c r="D203" s="22">
        <v>0</v>
      </c>
      <c r="E203" s="45">
        <v>6</v>
      </c>
      <c r="F203" s="22">
        <v>0</v>
      </c>
      <c r="G203" s="33" t="s">
        <v>623</v>
      </c>
      <c r="H203" s="33" t="s">
        <v>623</v>
      </c>
      <c r="I203" s="33">
        <v>20</v>
      </c>
      <c r="J203" s="30" t="s">
        <v>624</v>
      </c>
      <c r="K203" s="30" t="s">
        <v>963</v>
      </c>
    </row>
    <row r="204" spans="1:11">
      <c r="A204" s="20" t="s">
        <v>964</v>
      </c>
      <c r="B204" s="22" t="s">
        <v>15</v>
      </c>
      <c r="C204" s="22" t="s">
        <v>1388</v>
      </c>
      <c r="D204" s="22">
        <v>0</v>
      </c>
      <c r="E204" s="48">
        <v>20</v>
      </c>
      <c r="F204" s="22">
        <v>0</v>
      </c>
      <c r="G204" s="33" t="s">
        <v>623</v>
      </c>
      <c r="H204" s="33" t="s">
        <v>623</v>
      </c>
      <c r="I204" s="33">
        <v>15</v>
      </c>
      <c r="J204" s="30" t="s">
        <v>624</v>
      </c>
      <c r="K204" s="30" t="s">
        <v>625</v>
      </c>
    </row>
    <row r="205" spans="1:11">
      <c r="A205" s="20" t="s">
        <v>965</v>
      </c>
      <c r="B205" s="22" t="s">
        <v>15</v>
      </c>
      <c r="C205" s="22" t="s">
        <v>1385</v>
      </c>
      <c r="D205" s="22">
        <v>80</v>
      </c>
      <c r="E205" s="47">
        <v>30</v>
      </c>
      <c r="F205" s="22">
        <v>0</v>
      </c>
      <c r="G205" s="33">
        <v>80</v>
      </c>
      <c r="H205" s="34">
        <v>1</v>
      </c>
      <c r="I205" s="33">
        <v>15</v>
      </c>
      <c r="J205" s="30" t="s">
        <v>617</v>
      </c>
      <c r="K205" s="30" t="s">
        <v>637</v>
      </c>
    </row>
    <row r="206" spans="1:11">
      <c r="A206" s="20" t="s">
        <v>966</v>
      </c>
      <c r="B206" s="22" t="s">
        <v>15</v>
      </c>
      <c r="C206" s="22" t="s">
        <v>1385</v>
      </c>
      <c r="D206" s="22">
        <v>75</v>
      </c>
      <c r="E206" s="48">
        <v>10</v>
      </c>
      <c r="F206" s="22">
        <v>0</v>
      </c>
      <c r="G206" s="33">
        <v>100</v>
      </c>
      <c r="H206" s="34">
        <v>0.75</v>
      </c>
      <c r="I206" s="33">
        <v>15</v>
      </c>
      <c r="J206" s="30" t="s">
        <v>617</v>
      </c>
      <c r="K206" s="30" t="s">
        <v>967</v>
      </c>
    </row>
    <row r="207" spans="1:11" ht="30">
      <c r="A207" s="20" t="s">
        <v>968</v>
      </c>
      <c r="B207" s="22" t="s">
        <v>1521</v>
      </c>
      <c r="C207" s="22" t="s">
        <v>1386</v>
      </c>
      <c r="D207" s="22">
        <v>100</v>
      </c>
      <c r="E207" s="22">
        <v>0</v>
      </c>
      <c r="F207" s="22">
        <v>0</v>
      </c>
      <c r="G207" s="33">
        <v>100</v>
      </c>
      <c r="H207" s="34">
        <v>1</v>
      </c>
      <c r="I207" s="33">
        <v>10</v>
      </c>
      <c r="J207" s="30" t="s">
        <v>617</v>
      </c>
      <c r="K207" s="30" t="s">
        <v>969</v>
      </c>
    </row>
    <row r="208" spans="1:11" ht="30">
      <c r="A208" s="20" t="s">
        <v>970</v>
      </c>
      <c r="B208" s="22"/>
      <c r="C208" s="22"/>
      <c r="D208" s="22"/>
      <c r="E208" s="22"/>
      <c r="F208" s="22"/>
      <c r="G208" s="33">
        <v>85</v>
      </c>
      <c r="H208" s="34">
        <v>0.95</v>
      </c>
      <c r="I208" s="33">
        <v>25</v>
      </c>
      <c r="J208" s="30" t="s">
        <v>617</v>
      </c>
      <c r="K208" s="30" t="s">
        <v>937</v>
      </c>
    </row>
    <row r="209" spans="1:11">
      <c r="A209" s="20" t="s">
        <v>971</v>
      </c>
      <c r="B209" s="22"/>
      <c r="C209" s="22"/>
      <c r="D209" s="22"/>
      <c r="E209" s="22"/>
      <c r="F209" s="22"/>
      <c r="G209" s="33">
        <v>50</v>
      </c>
      <c r="H209" s="34">
        <v>1</v>
      </c>
      <c r="I209" s="33">
        <v>25</v>
      </c>
      <c r="J209" s="30" t="s">
        <v>617</v>
      </c>
      <c r="K209" s="30" t="s">
        <v>632</v>
      </c>
    </row>
    <row r="210" spans="1:11">
      <c r="A210" s="20" t="s">
        <v>972</v>
      </c>
      <c r="B210" s="22"/>
      <c r="C210" s="22"/>
      <c r="D210" s="22"/>
      <c r="E210" s="22"/>
      <c r="F210" s="22"/>
      <c r="G210" s="33" t="s">
        <v>623</v>
      </c>
      <c r="H210" s="34">
        <v>0.8</v>
      </c>
      <c r="I210" s="33">
        <v>15</v>
      </c>
      <c r="J210" s="30" t="s">
        <v>617</v>
      </c>
      <c r="K210" s="30" t="s">
        <v>973</v>
      </c>
    </row>
    <row r="211" spans="1:11">
      <c r="A211" s="20" t="s">
        <v>974</v>
      </c>
      <c r="B211" s="22"/>
      <c r="C211" s="22"/>
      <c r="D211" s="22"/>
      <c r="E211" s="22"/>
      <c r="F211" s="22"/>
      <c r="G211" s="33">
        <v>20</v>
      </c>
      <c r="H211" s="34">
        <v>1</v>
      </c>
      <c r="I211" s="33">
        <v>20</v>
      </c>
      <c r="J211" s="30" t="s">
        <v>617</v>
      </c>
      <c r="K211" s="30" t="s">
        <v>975</v>
      </c>
    </row>
    <row r="212" spans="1:11" ht="30">
      <c r="A212" s="20" t="s">
        <v>976</v>
      </c>
      <c r="B212" s="22"/>
      <c r="C212" s="22"/>
      <c r="D212" s="22"/>
      <c r="E212" s="22"/>
      <c r="F212" s="22"/>
      <c r="G212" s="33">
        <v>130</v>
      </c>
      <c r="H212" s="34">
        <v>1</v>
      </c>
      <c r="I212" s="33">
        <v>5</v>
      </c>
      <c r="J212" s="30" t="s">
        <v>617</v>
      </c>
      <c r="K212" s="30" t="s">
        <v>977</v>
      </c>
    </row>
    <row r="213" spans="1:11">
      <c r="A213" s="20" t="s">
        <v>978</v>
      </c>
      <c r="B213" s="22"/>
      <c r="C213" s="22"/>
      <c r="D213" s="22"/>
      <c r="E213" s="22"/>
      <c r="F213" s="22"/>
      <c r="G213" s="33">
        <v>80</v>
      </c>
      <c r="H213" s="34">
        <v>1</v>
      </c>
      <c r="I213" s="33">
        <v>15</v>
      </c>
      <c r="J213" s="30" t="s">
        <v>781</v>
      </c>
      <c r="K213" s="30" t="s">
        <v>979</v>
      </c>
    </row>
    <row r="214" spans="1:11">
      <c r="A214" s="20" t="s">
        <v>980</v>
      </c>
      <c r="B214" s="22"/>
      <c r="C214" s="22"/>
      <c r="D214" s="22"/>
      <c r="E214" s="22"/>
      <c r="F214" s="22"/>
      <c r="G214" s="33">
        <v>90</v>
      </c>
      <c r="H214" s="34">
        <v>1</v>
      </c>
      <c r="I214" s="33">
        <v>15</v>
      </c>
      <c r="J214" s="30" t="s">
        <v>617</v>
      </c>
      <c r="K214" s="30" t="s">
        <v>632</v>
      </c>
    </row>
    <row r="215" spans="1:11">
      <c r="A215" s="20" t="s">
        <v>981</v>
      </c>
      <c r="B215" s="22" t="s">
        <v>8</v>
      </c>
      <c r="C215" s="22" t="s">
        <v>1386</v>
      </c>
      <c r="D215" s="22">
        <v>126</v>
      </c>
      <c r="E215" s="48">
        <v>-20</v>
      </c>
      <c r="F215" s="22">
        <v>0</v>
      </c>
      <c r="G215" s="33">
        <v>140</v>
      </c>
      <c r="H215" s="34">
        <v>0.9</v>
      </c>
      <c r="I215" s="33">
        <v>5</v>
      </c>
      <c r="J215" s="30" t="s">
        <v>617</v>
      </c>
      <c r="K215" s="30" t="s">
        <v>982</v>
      </c>
    </row>
    <row r="216" spans="1:11">
      <c r="A216" s="20" t="s">
        <v>983</v>
      </c>
      <c r="B216" s="22"/>
      <c r="C216" s="22"/>
      <c r="D216" s="22"/>
      <c r="E216" s="22"/>
      <c r="F216" s="22"/>
      <c r="G216" s="33">
        <v>20</v>
      </c>
      <c r="H216" s="34">
        <v>1</v>
      </c>
      <c r="I216" s="33">
        <v>15</v>
      </c>
      <c r="J216" s="30" t="s">
        <v>617</v>
      </c>
      <c r="K216" s="30" t="s">
        <v>807</v>
      </c>
    </row>
    <row r="217" spans="1:11">
      <c r="A217" s="20" t="s">
        <v>984</v>
      </c>
      <c r="B217" s="22" t="s">
        <v>8</v>
      </c>
      <c r="C217" s="22" t="s">
        <v>1736</v>
      </c>
      <c r="D217" s="22">
        <v>0</v>
      </c>
      <c r="E217" s="45">
        <v>11</v>
      </c>
      <c r="F217" s="22">
        <v>0</v>
      </c>
      <c r="G217" s="33" t="s">
        <v>623</v>
      </c>
      <c r="H217" s="34">
        <v>0.9</v>
      </c>
      <c r="I217" s="33">
        <v>10</v>
      </c>
      <c r="J217" s="30" t="s">
        <v>617</v>
      </c>
      <c r="K217" s="30" t="s">
        <v>985</v>
      </c>
    </row>
    <row r="218" spans="1:11">
      <c r="A218" s="20" t="s">
        <v>986</v>
      </c>
      <c r="B218" s="22"/>
      <c r="C218" s="22"/>
      <c r="D218" s="22"/>
      <c r="E218" s="22"/>
      <c r="F218" s="22"/>
      <c r="G218" s="33" t="s">
        <v>623</v>
      </c>
      <c r="H218" s="34">
        <v>1</v>
      </c>
      <c r="I218" s="33">
        <v>30</v>
      </c>
      <c r="J218" s="30" t="s">
        <v>620</v>
      </c>
      <c r="K218" s="30" t="s">
        <v>987</v>
      </c>
    </row>
    <row r="219" spans="1:11">
      <c r="A219" s="20" t="s">
        <v>988</v>
      </c>
      <c r="B219" s="22"/>
      <c r="C219" s="22"/>
      <c r="D219" s="22"/>
      <c r="E219" s="22"/>
      <c r="F219" s="22"/>
      <c r="G219" s="33">
        <v>20</v>
      </c>
      <c r="H219" s="34">
        <v>1</v>
      </c>
      <c r="I219" s="33">
        <v>30</v>
      </c>
      <c r="J219" s="30" t="s">
        <v>617</v>
      </c>
      <c r="K219" s="30" t="s">
        <v>689</v>
      </c>
    </row>
    <row r="220" spans="1:11" ht="30">
      <c r="A220" s="20" t="s">
        <v>989</v>
      </c>
      <c r="B220" s="22" t="s">
        <v>13</v>
      </c>
      <c r="C220" s="22" t="s">
        <v>1388</v>
      </c>
      <c r="D220" s="22">
        <v>0</v>
      </c>
      <c r="E220" s="48">
        <v>50</v>
      </c>
      <c r="F220" s="22">
        <v>0</v>
      </c>
      <c r="G220" s="33" t="s">
        <v>623</v>
      </c>
      <c r="H220" s="33" t="s">
        <v>623</v>
      </c>
      <c r="I220" s="33">
        <v>30</v>
      </c>
      <c r="J220" s="30" t="s">
        <v>651</v>
      </c>
      <c r="K220" s="30" t="s">
        <v>990</v>
      </c>
    </row>
    <row r="221" spans="1:11">
      <c r="A221" s="20" t="s">
        <v>991</v>
      </c>
      <c r="B221" s="22"/>
      <c r="C221" s="22"/>
      <c r="D221" s="22"/>
      <c r="E221" s="22"/>
      <c r="F221" s="22"/>
      <c r="G221" s="33" t="s">
        <v>623</v>
      </c>
      <c r="H221" s="33" t="s">
        <v>623</v>
      </c>
      <c r="I221" s="33">
        <v>5</v>
      </c>
      <c r="J221" s="30" t="s">
        <v>617</v>
      </c>
      <c r="K221" s="30" t="s">
        <v>992</v>
      </c>
    </row>
    <row r="222" spans="1:11">
      <c r="A222" s="20" t="s">
        <v>993</v>
      </c>
      <c r="B222" s="22"/>
      <c r="C222" s="22"/>
      <c r="D222" s="22"/>
      <c r="E222" s="22"/>
      <c r="F222" s="22"/>
      <c r="G222" s="33" t="s">
        <v>623</v>
      </c>
      <c r="H222" s="34">
        <v>0.75</v>
      </c>
      <c r="I222" s="33">
        <v>10</v>
      </c>
      <c r="J222" s="30" t="s">
        <v>617</v>
      </c>
      <c r="K222" s="30" t="s">
        <v>894</v>
      </c>
    </row>
    <row r="223" spans="1:11">
      <c r="A223" s="20" t="s">
        <v>994</v>
      </c>
      <c r="B223" s="22"/>
      <c r="C223" s="22"/>
      <c r="D223" s="22"/>
      <c r="E223" s="22"/>
      <c r="F223" s="22"/>
      <c r="G223" s="33" t="s">
        <v>623</v>
      </c>
      <c r="H223" s="34">
        <v>1</v>
      </c>
      <c r="I223" s="33">
        <v>20</v>
      </c>
      <c r="J223" s="30" t="s">
        <v>617</v>
      </c>
      <c r="K223" s="30" t="s">
        <v>892</v>
      </c>
    </row>
    <row r="224" spans="1:11">
      <c r="A224" s="20" t="s">
        <v>995</v>
      </c>
      <c r="B224" s="22"/>
      <c r="C224" s="22"/>
      <c r="D224" s="22"/>
      <c r="E224" s="22"/>
      <c r="F224" s="22"/>
      <c r="G224" s="33" t="s">
        <v>623</v>
      </c>
      <c r="H224" s="33" t="s">
        <v>623</v>
      </c>
      <c r="I224" s="33">
        <v>30</v>
      </c>
      <c r="J224" s="30" t="s">
        <v>651</v>
      </c>
      <c r="K224" s="30" t="s">
        <v>996</v>
      </c>
    </row>
    <row r="225" spans="1:11" ht="30">
      <c r="A225" s="20" t="s">
        <v>997</v>
      </c>
      <c r="B225" s="22"/>
      <c r="C225" s="22"/>
      <c r="D225" s="22"/>
      <c r="E225" s="22"/>
      <c r="F225" s="22"/>
      <c r="G225" s="33" t="s">
        <v>623</v>
      </c>
      <c r="H225" s="33" t="s">
        <v>623</v>
      </c>
      <c r="I225" s="33">
        <v>10</v>
      </c>
      <c r="J225" s="30" t="s">
        <v>624</v>
      </c>
      <c r="K225" s="30" t="s">
        <v>998</v>
      </c>
    </row>
    <row r="226" spans="1:11">
      <c r="A226" s="20" t="s">
        <v>999</v>
      </c>
      <c r="B226" s="22"/>
      <c r="C226" s="22"/>
      <c r="D226" s="22"/>
      <c r="E226" s="22"/>
      <c r="F226" s="22"/>
      <c r="G226" s="33">
        <v>70</v>
      </c>
      <c r="H226" s="34">
        <v>1</v>
      </c>
      <c r="I226" s="33">
        <v>5</v>
      </c>
      <c r="J226" s="30" t="s">
        <v>617</v>
      </c>
      <c r="K226" s="30" t="s">
        <v>1000</v>
      </c>
    </row>
    <row r="227" spans="1:11">
      <c r="A227" s="20" t="s">
        <v>1001</v>
      </c>
      <c r="B227" s="22"/>
      <c r="C227" s="22"/>
      <c r="D227" s="22"/>
      <c r="E227" s="22"/>
      <c r="F227" s="22"/>
      <c r="G227" s="33">
        <v>40</v>
      </c>
      <c r="H227" s="34">
        <v>1</v>
      </c>
      <c r="I227" s="33">
        <v>30</v>
      </c>
      <c r="J227" s="30" t="s">
        <v>617</v>
      </c>
      <c r="K227" s="30" t="s">
        <v>643</v>
      </c>
    </row>
    <row r="228" spans="1:11" ht="30">
      <c r="A228" s="20" t="s">
        <v>1002</v>
      </c>
      <c r="B228" s="22" t="s">
        <v>13</v>
      </c>
      <c r="C228" s="22" t="s">
        <v>1388</v>
      </c>
      <c r="D228" s="22">
        <v>0</v>
      </c>
      <c r="E228" s="48">
        <v>20</v>
      </c>
      <c r="F228" s="22">
        <v>0</v>
      </c>
      <c r="G228" s="33" t="s">
        <v>623</v>
      </c>
      <c r="H228" s="33" t="s">
        <v>623</v>
      </c>
      <c r="I228" s="33">
        <v>15</v>
      </c>
      <c r="J228" s="30" t="s">
        <v>654</v>
      </c>
      <c r="K228" s="30" t="s">
        <v>1003</v>
      </c>
    </row>
    <row r="229" spans="1:11">
      <c r="A229" s="20" t="s">
        <v>1004</v>
      </c>
      <c r="B229" s="22"/>
      <c r="C229" s="22"/>
      <c r="D229" s="22"/>
      <c r="E229" s="22"/>
      <c r="F229" s="22"/>
      <c r="G229" s="33">
        <v>60</v>
      </c>
      <c r="H229" s="33" t="s">
        <v>623</v>
      </c>
      <c r="I229" s="33">
        <v>20</v>
      </c>
      <c r="J229" s="30" t="s">
        <v>617</v>
      </c>
      <c r="K229" s="30" t="s">
        <v>630</v>
      </c>
    </row>
    <row r="230" spans="1:11">
      <c r="A230" s="20" t="s">
        <v>1005</v>
      </c>
      <c r="B230" s="22"/>
      <c r="C230" s="22"/>
      <c r="D230" s="22"/>
      <c r="E230" s="22"/>
      <c r="F230" s="22"/>
      <c r="G230" s="33">
        <v>120</v>
      </c>
      <c r="H230" s="34">
        <v>0.7</v>
      </c>
      <c r="I230" s="33">
        <v>5</v>
      </c>
      <c r="J230" s="30" t="s">
        <v>617</v>
      </c>
      <c r="K230" s="30" t="s">
        <v>678</v>
      </c>
    </row>
    <row r="231" spans="1:11">
      <c r="A231" s="20" t="s">
        <v>1006</v>
      </c>
      <c r="B231" s="22"/>
      <c r="C231" s="22"/>
      <c r="D231" s="22"/>
      <c r="E231" s="22"/>
      <c r="F231" s="22"/>
      <c r="G231" s="33">
        <v>60</v>
      </c>
      <c r="H231" s="33" t="s">
        <v>623</v>
      </c>
      <c r="I231" s="33">
        <v>20</v>
      </c>
      <c r="J231" s="30" t="s">
        <v>617</v>
      </c>
      <c r="K231" s="30" t="s">
        <v>630</v>
      </c>
    </row>
    <row r="232" spans="1:11" ht="30">
      <c r="A232" s="20" t="s">
        <v>1007</v>
      </c>
      <c r="B232" s="22" t="s">
        <v>3</v>
      </c>
      <c r="C232" s="22" t="s">
        <v>1388</v>
      </c>
      <c r="D232" s="22">
        <v>0</v>
      </c>
      <c r="E232" s="48">
        <v>20</v>
      </c>
      <c r="F232" s="22">
        <v>0</v>
      </c>
      <c r="G232" s="33" t="s">
        <v>623</v>
      </c>
      <c r="H232" s="33" t="s">
        <v>623</v>
      </c>
      <c r="I232" s="33">
        <v>10</v>
      </c>
      <c r="J232" s="30" t="s">
        <v>624</v>
      </c>
      <c r="K232" s="30" t="s">
        <v>1008</v>
      </c>
    </row>
    <row r="233" spans="1:11">
      <c r="A233" s="20" t="s">
        <v>1009</v>
      </c>
      <c r="B233" s="22"/>
      <c r="C233" s="22"/>
      <c r="D233" s="22"/>
      <c r="E233" s="22"/>
      <c r="F233" s="22"/>
      <c r="G233" s="33" t="s">
        <v>623</v>
      </c>
      <c r="H233" s="34">
        <v>1</v>
      </c>
      <c r="I233" s="33">
        <v>30</v>
      </c>
      <c r="J233" s="30" t="s">
        <v>781</v>
      </c>
      <c r="K233" s="30" t="s">
        <v>1010</v>
      </c>
    </row>
    <row r="234" spans="1:11" ht="30">
      <c r="A234" s="20" t="s">
        <v>1011</v>
      </c>
      <c r="B234" s="22"/>
      <c r="C234" s="22"/>
      <c r="D234" s="22"/>
      <c r="E234" s="22"/>
      <c r="F234" s="22"/>
      <c r="G234" s="33" t="s">
        <v>623</v>
      </c>
      <c r="H234" s="33" t="s">
        <v>623</v>
      </c>
      <c r="I234" s="33">
        <v>20</v>
      </c>
      <c r="J234" s="30" t="s">
        <v>1012</v>
      </c>
      <c r="K234" s="30" t="s">
        <v>1013</v>
      </c>
    </row>
    <row r="235" spans="1:11">
      <c r="A235" s="20" t="s">
        <v>1014</v>
      </c>
      <c r="B235" s="22" t="s">
        <v>11</v>
      </c>
      <c r="C235" s="22" t="s">
        <v>1388</v>
      </c>
      <c r="D235" s="22">
        <v>0</v>
      </c>
      <c r="E235" s="48">
        <v>20</v>
      </c>
      <c r="F235" s="22">
        <v>0</v>
      </c>
      <c r="G235" s="33" t="s">
        <v>623</v>
      </c>
      <c r="H235" s="33" t="s">
        <v>623</v>
      </c>
      <c r="I235" s="33">
        <v>5</v>
      </c>
      <c r="J235" s="30" t="s">
        <v>617</v>
      </c>
      <c r="K235" s="30" t="s">
        <v>687</v>
      </c>
    </row>
    <row r="236" spans="1:11">
      <c r="A236" s="20" t="s">
        <v>1015</v>
      </c>
      <c r="B236" s="22"/>
      <c r="C236" s="22"/>
      <c r="D236" s="22"/>
      <c r="E236" s="22"/>
      <c r="F236" s="22"/>
      <c r="G236" s="33" t="s">
        <v>623</v>
      </c>
      <c r="H236" s="33" t="s">
        <v>623</v>
      </c>
      <c r="I236" s="33">
        <v>40</v>
      </c>
      <c r="J236" s="30" t="s">
        <v>624</v>
      </c>
      <c r="K236" s="30" t="s">
        <v>943</v>
      </c>
    </row>
    <row r="237" spans="1:11">
      <c r="A237" s="20" t="s">
        <v>1016</v>
      </c>
      <c r="B237" s="22"/>
      <c r="C237" s="22"/>
      <c r="D237" s="22"/>
      <c r="E237" s="22"/>
      <c r="F237" s="22"/>
      <c r="G237" s="33">
        <v>40</v>
      </c>
      <c r="H237" s="34">
        <v>1</v>
      </c>
      <c r="I237" s="33">
        <v>15</v>
      </c>
      <c r="J237" s="30" t="s">
        <v>617</v>
      </c>
      <c r="K237" s="30" t="s">
        <v>807</v>
      </c>
    </row>
    <row r="238" spans="1:11">
      <c r="A238" s="20" t="s">
        <v>1017</v>
      </c>
      <c r="B238" s="22"/>
      <c r="C238" s="22"/>
      <c r="D238" s="22"/>
      <c r="E238" s="22"/>
      <c r="F238" s="22"/>
      <c r="G238" s="33">
        <v>120</v>
      </c>
      <c r="H238" s="34">
        <v>0.75</v>
      </c>
      <c r="I238" s="33">
        <v>5</v>
      </c>
      <c r="J238" s="30" t="s">
        <v>617</v>
      </c>
      <c r="K238" s="30" t="s">
        <v>647</v>
      </c>
    </row>
    <row r="239" spans="1:11">
      <c r="A239" s="20" t="s">
        <v>1018</v>
      </c>
      <c r="B239" s="22"/>
      <c r="C239" s="22"/>
      <c r="D239" s="22"/>
      <c r="E239" s="22"/>
      <c r="F239" s="22"/>
      <c r="G239" s="33">
        <v>80</v>
      </c>
      <c r="H239" s="34">
        <v>0.85</v>
      </c>
      <c r="I239" s="33">
        <v>20</v>
      </c>
      <c r="J239" s="30" t="s">
        <v>617</v>
      </c>
      <c r="K239" s="30" t="s">
        <v>647</v>
      </c>
    </row>
    <row r="240" spans="1:11">
      <c r="A240" s="20" t="s">
        <v>1019</v>
      </c>
      <c r="B240" s="22" t="s">
        <v>0</v>
      </c>
      <c r="C240" s="22" t="s">
        <v>1385</v>
      </c>
      <c r="D240" s="22">
        <v>102</v>
      </c>
      <c r="E240" s="22">
        <v>0</v>
      </c>
      <c r="F240" s="22">
        <v>0</v>
      </c>
      <c r="G240" s="33">
        <v>120</v>
      </c>
      <c r="H240" s="34">
        <v>0.85</v>
      </c>
      <c r="I240" s="33">
        <v>10</v>
      </c>
      <c r="J240" s="30" t="s">
        <v>617</v>
      </c>
      <c r="K240" s="30" t="s">
        <v>647</v>
      </c>
    </row>
    <row r="241" spans="1:11" ht="30">
      <c r="A241" s="20" t="s">
        <v>1020</v>
      </c>
      <c r="B241" s="22"/>
      <c r="C241" s="22"/>
      <c r="D241" s="22"/>
      <c r="E241" s="22"/>
      <c r="F241" s="22"/>
      <c r="G241" s="33" t="s">
        <v>623</v>
      </c>
      <c r="H241" s="34">
        <v>1</v>
      </c>
      <c r="I241" s="33">
        <v>10</v>
      </c>
      <c r="J241" s="30" t="s">
        <v>617</v>
      </c>
      <c r="K241" s="30" t="s">
        <v>1021</v>
      </c>
    </row>
    <row r="242" spans="1:11" ht="30">
      <c r="A242" s="20" t="s">
        <v>1022</v>
      </c>
      <c r="B242" s="22"/>
      <c r="C242" s="22"/>
      <c r="D242" s="22"/>
      <c r="E242" s="22"/>
      <c r="F242" s="22"/>
      <c r="G242" s="33" t="s">
        <v>623</v>
      </c>
      <c r="H242" s="34">
        <v>1</v>
      </c>
      <c r="I242" s="33">
        <v>10</v>
      </c>
      <c r="J242" s="30" t="s">
        <v>654</v>
      </c>
      <c r="K242" s="30" t="s">
        <v>1023</v>
      </c>
    </row>
    <row r="243" spans="1:11">
      <c r="A243" s="20" t="s">
        <v>1024</v>
      </c>
      <c r="B243" s="22" t="s">
        <v>15</v>
      </c>
      <c r="C243" s="22" t="s">
        <v>1385</v>
      </c>
      <c r="D243" s="22">
        <v>48</v>
      </c>
      <c r="E243" s="48">
        <v>10</v>
      </c>
      <c r="F243" s="22">
        <v>0</v>
      </c>
      <c r="G243" s="33">
        <v>50</v>
      </c>
      <c r="H243" s="34">
        <v>0.95</v>
      </c>
      <c r="I243" s="33">
        <v>35</v>
      </c>
      <c r="J243" s="30" t="s">
        <v>617</v>
      </c>
      <c r="K243" s="30" t="s">
        <v>1025</v>
      </c>
    </row>
    <row r="244" spans="1:11">
      <c r="A244" s="20" t="s">
        <v>1026</v>
      </c>
      <c r="B244" s="22" t="s">
        <v>15</v>
      </c>
      <c r="C244" s="22" t="s">
        <v>1388</v>
      </c>
      <c r="D244" s="22">
        <v>0</v>
      </c>
      <c r="E244" s="48">
        <v>20</v>
      </c>
      <c r="F244" s="22">
        <v>0</v>
      </c>
      <c r="G244" s="33" t="s">
        <v>623</v>
      </c>
      <c r="H244" s="34">
        <v>0.85</v>
      </c>
      <c r="I244" s="33">
        <v>40</v>
      </c>
      <c r="J244" s="30" t="s">
        <v>617</v>
      </c>
      <c r="K244" s="30" t="s">
        <v>1027</v>
      </c>
    </row>
    <row r="245" spans="1:11">
      <c r="A245" s="20" t="s">
        <v>1028</v>
      </c>
      <c r="B245" s="22"/>
      <c r="C245" s="22"/>
      <c r="D245" s="22"/>
      <c r="E245" s="22"/>
      <c r="F245" s="22"/>
      <c r="G245" s="33">
        <v>100</v>
      </c>
      <c r="H245" s="34">
        <v>0.85</v>
      </c>
      <c r="I245" s="33">
        <v>10</v>
      </c>
      <c r="J245" s="30" t="s">
        <v>617</v>
      </c>
      <c r="K245" s="30" t="s">
        <v>1029</v>
      </c>
    </row>
    <row r="246" spans="1:11">
      <c r="A246" s="20" t="s">
        <v>1030</v>
      </c>
      <c r="B246" s="22"/>
      <c r="C246" s="22"/>
      <c r="D246" s="22"/>
      <c r="E246" s="22"/>
      <c r="F246" s="22"/>
      <c r="G246" s="33" t="s">
        <v>623</v>
      </c>
      <c r="H246" s="33" t="s">
        <v>623</v>
      </c>
      <c r="I246" s="33">
        <v>10</v>
      </c>
      <c r="J246" s="30" t="s">
        <v>654</v>
      </c>
      <c r="K246" s="30" t="s">
        <v>1031</v>
      </c>
    </row>
    <row r="247" spans="1:11">
      <c r="A247" s="20" t="s">
        <v>1032</v>
      </c>
      <c r="B247" s="22"/>
      <c r="C247" s="22"/>
      <c r="D247" s="22"/>
      <c r="E247" s="22"/>
      <c r="F247" s="22"/>
      <c r="G247" s="33" t="s">
        <v>623</v>
      </c>
      <c r="H247" s="33" t="s">
        <v>623</v>
      </c>
      <c r="I247" s="33">
        <v>10</v>
      </c>
      <c r="J247" s="30" t="s">
        <v>624</v>
      </c>
      <c r="K247" s="30" t="s">
        <v>927</v>
      </c>
    </row>
    <row r="248" spans="1:11">
      <c r="A248" s="20" t="s">
        <v>1033</v>
      </c>
      <c r="B248" s="22"/>
      <c r="C248" s="22"/>
      <c r="D248" s="22"/>
      <c r="E248" s="22"/>
      <c r="F248" s="22"/>
      <c r="G248" s="33" t="s">
        <v>623</v>
      </c>
      <c r="H248" s="33" t="s">
        <v>623</v>
      </c>
      <c r="I248" s="33">
        <v>10</v>
      </c>
      <c r="J248" s="30" t="s">
        <v>617</v>
      </c>
      <c r="K248" s="30" t="s">
        <v>1034</v>
      </c>
    </row>
    <row r="249" spans="1:11">
      <c r="A249" s="20" t="s">
        <v>1035</v>
      </c>
      <c r="B249" s="22"/>
      <c r="C249" s="22"/>
      <c r="D249" s="22"/>
      <c r="E249" s="22"/>
      <c r="F249" s="22"/>
      <c r="G249" s="33" t="s">
        <v>623</v>
      </c>
      <c r="H249" s="33" t="s">
        <v>623</v>
      </c>
      <c r="I249" s="33">
        <v>40</v>
      </c>
      <c r="J249" s="30" t="s">
        <v>617</v>
      </c>
      <c r="K249" s="30" t="s">
        <v>992</v>
      </c>
    </row>
    <row r="250" spans="1:11">
      <c r="A250" s="20" t="s">
        <v>1036</v>
      </c>
      <c r="B250" s="22"/>
      <c r="C250" s="22"/>
      <c r="D250" s="22"/>
      <c r="E250" s="22"/>
      <c r="F250" s="22"/>
      <c r="G250" s="33" t="s">
        <v>623</v>
      </c>
      <c r="H250" s="33" t="s">
        <v>623</v>
      </c>
      <c r="I250" s="33">
        <v>20</v>
      </c>
      <c r="J250" s="30" t="s">
        <v>624</v>
      </c>
      <c r="K250" s="30" t="s">
        <v>791</v>
      </c>
    </row>
    <row r="251" spans="1:11" ht="30">
      <c r="A251" s="20" t="s">
        <v>1037</v>
      </c>
      <c r="B251" s="22"/>
      <c r="C251" s="22"/>
      <c r="D251" s="22"/>
      <c r="E251" s="22"/>
      <c r="F251" s="22"/>
      <c r="G251" s="33" t="s">
        <v>623</v>
      </c>
      <c r="H251" s="33" t="s">
        <v>623</v>
      </c>
      <c r="I251" s="33">
        <v>40</v>
      </c>
      <c r="J251" s="30" t="s">
        <v>617</v>
      </c>
      <c r="K251" s="30" t="s">
        <v>1038</v>
      </c>
    </row>
    <row r="252" spans="1:11" ht="30">
      <c r="A252" s="20" t="s">
        <v>1039</v>
      </c>
      <c r="B252" s="22" t="s">
        <v>13</v>
      </c>
      <c r="C252" s="22" t="s">
        <v>1386</v>
      </c>
      <c r="D252" s="22">
        <v>50</v>
      </c>
      <c r="E252" s="22">
        <v>0</v>
      </c>
      <c r="F252" s="22">
        <v>-5</v>
      </c>
      <c r="G252" s="33" t="s">
        <v>623</v>
      </c>
      <c r="H252" s="34">
        <v>1</v>
      </c>
      <c r="I252" s="33">
        <v>20</v>
      </c>
      <c r="J252" s="30" t="s">
        <v>654</v>
      </c>
      <c r="K252" s="30" t="s">
        <v>1040</v>
      </c>
    </row>
    <row r="253" spans="1:11">
      <c r="A253" s="20" t="s">
        <v>1041</v>
      </c>
      <c r="B253" s="22"/>
      <c r="C253" s="22"/>
      <c r="D253" s="22"/>
      <c r="E253" s="22"/>
      <c r="F253" s="22"/>
      <c r="G253" s="33" t="s">
        <v>623</v>
      </c>
      <c r="H253" s="33" t="s">
        <v>623</v>
      </c>
      <c r="I253" s="33">
        <v>20</v>
      </c>
      <c r="J253" s="30" t="s">
        <v>654</v>
      </c>
      <c r="K253" s="30" t="s">
        <v>1042</v>
      </c>
    </row>
    <row r="254" spans="1:11">
      <c r="A254" s="20" t="s">
        <v>1043</v>
      </c>
      <c r="B254" s="22"/>
      <c r="C254" s="22"/>
      <c r="D254" s="22"/>
      <c r="E254" s="22"/>
      <c r="F254" s="22"/>
      <c r="G254" s="33">
        <v>65</v>
      </c>
      <c r="H254" s="34">
        <v>0.85</v>
      </c>
      <c r="I254" s="33">
        <v>10</v>
      </c>
      <c r="J254" s="30" t="s">
        <v>617</v>
      </c>
      <c r="K254" s="30" t="s">
        <v>1044</v>
      </c>
    </row>
    <row r="255" spans="1:11" ht="30">
      <c r="A255" s="20" t="s">
        <v>1045</v>
      </c>
      <c r="B255" s="22" t="s">
        <v>10</v>
      </c>
      <c r="C255" s="22" t="s">
        <v>1388</v>
      </c>
      <c r="D255" s="22">
        <v>0</v>
      </c>
      <c r="E255" s="48">
        <v>25</v>
      </c>
      <c r="F255" s="22">
        <v>0</v>
      </c>
      <c r="G255" s="33" t="s">
        <v>623</v>
      </c>
      <c r="H255" s="33" t="s">
        <v>623</v>
      </c>
      <c r="I255" s="33">
        <v>30</v>
      </c>
      <c r="J255" s="30" t="s">
        <v>651</v>
      </c>
      <c r="K255" s="30" t="s">
        <v>1046</v>
      </c>
    </row>
    <row r="256" spans="1:11">
      <c r="A256" s="20" t="s">
        <v>1047</v>
      </c>
      <c r="B256" s="22"/>
      <c r="C256" s="22"/>
      <c r="D256" s="22"/>
      <c r="E256" s="22"/>
      <c r="F256" s="22"/>
      <c r="G256" s="33">
        <v>70</v>
      </c>
      <c r="H256" s="34">
        <v>1</v>
      </c>
      <c r="I256" s="33">
        <v>5</v>
      </c>
      <c r="J256" s="30" t="s">
        <v>617</v>
      </c>
      <c r="K256" s="30" t="s">
        <v>1048</v>
      </c>
    </row>
    <row r="257" spans="1:11">
      <c r="A257" s="20" t="s">
        <v>1049</v>
      </c>
      <c r="B257" s="22" t="s">
        <v>11</v>
      </c>
      <c r="C257" s="22" t="s">
        <v>1752</v>
      </c>
      <c r="D257" s="22">
        <v>0</v>
      </c>
      <c r="E257" s="45">
        <v>50</v>
      </c>
      <c r="F257" s="22">
        <v>0</v>
      </c>
      <c r="G257" s="33" t="s">
        <v>623</v>
      </c>
      <c r="H257" s="33" t="s">
        <v>623</v>
      </c>
      <c r="I257" s="33">
        <v>5</v>
      </c>
      <c r="J257" s="30" t="s">
        <v>624</v>
      </c>
      <c r="K257" s="30" t="s">
        <v>1050</v>
      </c>
    </row>
    <row r="258" spans="1:11">
      <c r="A258" s="20" t="s">
        <v>1051</v>
      </c>
      <c r="B258" s="22" t="s">
        <v>11</v>
      </c>
      <c r="C258" s="22" t="s">
        <v>1752</v>
      </c>
      <c r="D258" s="22">
        <v>0</v>
      </c>
      <c r="E258" s="45">
        <v>50</v>
      </c>
      <c r="F258" s="22">
        <v>0</v>
      </c>
      <c r="G258" s="33" t="s">
        <v>623</v>
      </c>
      <c r="H258" s="33" t="s">
        <v>623</v>
      </c>
      <c r="I258" s="33">
        <v>5</v>
      </c>
      <c r="J258" s="30" t="s">
        <v>624</v>
      </c>
      <c r="K258" s="30" t="s">
        <v>1050</v>
      </c>
    </row>
    <row r="259" spans="1:11">
      <c r="A259" s="20" t="s">
        <v>1052</v>
      </c>
      <c r="B259" s="22"/>
      <c r="C259" s="22"/>
      <c r="D259" s="22"/>
      <c r="E259" s="22"/>
      <c r="F259" s="22"/>
      <c r="G259" s="33">
        <v>65</v>
      </c>
      <c r="H259" s="34">
        <v>0.85</v>
      </c>
      <c r="I259" s="33">
        <v>10</v>
      </c>
      <c r="J259" s="30" t="s">
        <v>617</v>
      </c>
      <c r="K259" s="30" t="s">
        <v>1044</v>
      </c>
    </row>
    <row r="260" spans="1:11">
      <c r="A260" s="20" t="s">
        <v>1053</v>
      </c>
      <c r="B260" s="22"/>
      <c r="C260" s="22"/>
      <c r="D260" s="22"/>
      <c r="E260" s="22"/>
      <c r="F260" s="22"/>
      <c r="G260" s="33">
        <v>55</v>
      </c>
      <c r="H260" s="34">
        <v>0.95</v>
      </c>
      <c r="I260" s="33">
        <v>15</v>
      </c>
      <c r="J260" s="30" t="s">
        <v>617</v>
      </c>
      <c r="K260" s="30" t="s">
        <v>1054</v>
      </c>
    </row>
    <row r="261" spans="1:11">
      <c r="A261" s="20" t="s">
        <v>1055</v>
      </c>
      <c r="B261" s="22"/>
      <c r="C261" s="22"/>
      <c r="D261" s="22"/>
      <c r="E261" s="22"/>
      <c r="F261" s="22"/>
      <c r="G261" s="33" t="s">
        <v>623</v>
      </c>
      <c r="H261" s="33" t="s">
        <v>623</v>
      </c>
      <c r="I261" s="33">
        <v>15</v>
      </c>
      <c r="J261" s="30" t="s">
        <v>896</v>
      </c>
      <c r="K261" s="30" t="s">
        <v>1056</v>
      </c>
    </row>
    <row r="262" spans="1:11">
      <c r="A262" s="20" t="s">
        <v>1057</v>
      </c>
      <c r="B262" s="22" t="s">
        <v>9</v>
      </c>
      <c r="C262" s="22" t="s">
        <v>1386</v>
      </c>
      <c r="D262" s="484" t="s">
        <v>1753</v>
      </c>
      <c r="E262" s="485"/>
      <c r="F262" s="486"/>
      <c r="G262" s="33">
        <v>20</v>
      </c>
      <c r="H262" s="34">
        <v>1</v>
      </c>
      <c r="I262" s="33">
        <v>10</v>
      </c>
      <c r="J262" s="30" t="s">
        <v>617</v>
      </c>
      <c r="K262" s="30" t="s">
        <v>861</v>
      </c>
    </row>
    <row r="263" spans="1:11">
      <c r="A263" s="20" t="s">
        <v>1058</v>
      </c>
      <c r="B263" s="22"/>
      <c r="C263" s="22"/>
      <c r="D263" s="22"/>
      <c r="E263" s="22"/>
      <c r="F263" s="22"/>
      <c r="G263" s="33">
        <v>95</v>
      </c>
      <c r="H263" s="34">
        <v>0.85</v>
      </c>
      <c r="I263" s="33">
        <v>10</v>
      </c>
      <c r="J263" s="30" t="s">
        <v>620</v>
      </c>
      <c r="K263" s="30" t="s">
        <v>1044</v>
      </c>
    </row>
    <row r="264" spans="1:11">
      <c r="A264" s="20" t="s">
        <v>1059</v>
      </c>
      <c r="B264" s="22" t="s">
        <v>1</v>
      </c>
      <c r="C264" s="22" t="s">
        <v>1388</v>
      </c>
      <c r="D264" s="22">
        <v>0</v>
      </c>
      <c r="E264" s="48">
        <v>20</v>
      </c>
      <c r="F264" s="22">
        <v>0</v>
      </c>
      <c r="G264" s="33" t="s">
        <v>623</v>
      </c>
      <c r="H264" s="33" t="s">
        <v>623</v>
      </c>
      <c r="I264" s="33">
        <v>20</v>
      </c>
      <c r="J264" s="30" t="s">
        <v>624</v>
      </c>
      <c r="K264" s="30" t="s">
        <v>1060</v>
      </c>
    </row>
    <row r="265" spans="1:11" ht="30">
      <c r="A265" s="20" t="s">
        <v>1061</v>
      </c>
      <c r="B265" s="22"/>
      <c r="C265" s="22"/>
      <c r="D265" s="22"/>
      <c r="E265" s="22"/>
      <c r="F265" s="22"/>
      <c r="G265" s="33" t="s">
        <v>623</v>
      </c>
      <c r="H265" s="34">
        <v>1</v>
      </c>
      <c r="I265" s="33">
        <v>15</v>
      </c>
      <c r="J265" s="30" t="s">
        <v>617</v>
      </c>
      <c r="K265" s="30" t="s">
        <v>1062</v>
      </c>
    </row>
    <row r="266" spans="1:11">
      <c r="A266" s="20" t="s">
        <v>1063</v>
      </c>
      <c r="B266" s="22"/>
      <c r="C266" s="22"/>
      <c r="D266" s="22"/>
      <c r="E266" s="22"/>
      <c r="F266" s="22"/>
      <c r="G266" s="33" t="s">
        <v>623</v>
      </c>
      <c r="H266" s="33" t="s">
        <v>623</v>
      </c>
      <c r="I266" s="33">
        <v>20</v>
      </c>
      <c r="J266" s="30" t="s">
        <v>654</v>
      </c>
      <c r="K266" s="30" t="s">
        <v>1064</v>
      </c>
    </row>
    <row r="267" spans="1:11">
      <c r="A267" s="20" t="s">
        <v>1065</v>
      </c>
      <c r="B267" s="22"/>
      <c r="C267" s="22"/>
      <c r="D267" s="22"/>
      <c r="E267" s="22"/>
      <c r="F267" s="22"/>
      <c r="G267" s="33">
        <v>60</v>
      </c>
      <c r="H267" s="34">
        <v>1</v>
      </c>
      <c r="I267" s="33">
        <v>15</v>
      </c>
      <c r="J267" s="30" t="s">
        <v>617</v>
      </c>
      <c r="K267" s="30" t="s">
        <v>637</v>
      </c>
    </row>
    <row r="268" spans="1:11">
      <c r="A268" s="20" t="s">
        <v>1066</v>
      </c>
      <c r="B268" s="22"/>
      <c r="C268" s="22"/>
      <c r="D268" s="22"/>
      <c r="E268" s="22"/>
      <c r="F268" s="22"/>
      <c r="G268" s="33" t="s">
        <v>623</v>
      </c>
      <c r="H268" s="34">
        <v>1</v>
      </c>
      <c r="I268" s="33">
        <v>15</v>
      </c>
      <c r="J268" s="30" t="s">
        <v>617</v>
      </c>
      <c r="K268" s="30" t="s">
        <v>1067</v>
      </c>
    </row>
    <row r="269" spans="1:11">
      <c r="A269" s="20" t="s">
        <v>1068</v>
      </c>
      <c r="B269" s="22" t="s">
        <v>1</v>
      </c>
      <c r="C269" s="22" t="s">
        <v>1385</v>
      </c>
      <c r="D269" s="22">
        <v>70</v>
      </c>
      <c r="E269" s="22">
        <v>0</v>
      </c>
      <c r="F269" s="22">
        <v>0</v>
      </c>
      <c r="G269" s="33">
        <v>70</v>
      </c>
      <c r="H269" s="34">
        <v>1</v>
      </c>
      <c r="I269" s="33">
        <v>15</v>
      </c>
      <c r="J269" s="30" t="s">
        <v>617</v>
      </c>
      <c r="K269" s="30" t="s">
        <v>1069</v>
      </c>
    </row>
    <row r="270" spans="1:11" ht="30">
      <c r="A270" s="20" t="s">
        <v>1070</v>
      </c>
      <c r="B270" s="22" t="s">
        <v>7</v>
      </c>
      <c r="C270" s="22" t="s">
        <v>1388</v>
      </c>
      <c r="D270" s="22">
        <v>0</v>
      </c>
      <c r="E270" s="48">
        <v>25</v>
      </c>
      <c r="F270" s="22">
        <v>0</v>
      </c>
      <c r="G270" s="33" t="s">
        <v>623</v>
      </c>
      <c r="H270" s="34">
        <v>1</v>
      </c>
      <c r="I270" s="33">
        <v>15</v>
      </c>
      <c r="J270" s="30" t="s">
        <v>617</v>
      </c>
      <c r="K270" s="30" t="s">
        <v>1071</v>
      </c>
    </row>
    <row r="271" spans="1:11">
      <c r="A271" s="20" t="s">
        <v>1072</v>
      </c>
      <c r="B271" s="22"/>
      <c r="C271" s="22"/>
      <c r="D271" s="22"/>
      <c r="E271" s="22"/>
      <c r="F271" s="22"/>
      <c r="G271" s="33">
        <v>65</v>
      </c>
      <c r="H271" s="34">
        <v>0.85</v>
      </c>
      <c r="I271" s="33">
        <v>10</v>
      </c>
      <c r="J271" s="30" t="s">
        <v>617</v>
      </c>
      <c r="K271" s="30" t="s">
        <v>1073</v>
      </c>
    </row>
    <row r="272" spans="1:11" ht="30">
      <c r="A272" s="20" t="s">
        <v>1074</v>
      </c>
      <c r="B272" s="22"/>
      <c r="C272" s="22"/>
      <c r="D272" s="22"/>
      <c r="E272" s="22"/>
      <c r="F272" s="22"/>
      <c r="G272" s="33" t="s">
        <v>623</v>
      </c>
      <c r="H272" s="33" t="s">
        <v>623</v>
      </c>
      <c r="I272" s="33">
        <v>40</v>
      </c>
      <c r="J272" s="30" t="s">
        <v>617</v>
      </c>
      <c r="K272" s="30" t="s">
        <v>877</v>
      </c>
    </row>
    <row r="273" spans="1:11">
      <c r="A273" s="20" t="s">
        <v>1075</v>
      </c>
      <c r="B273" s="22" t="s">
        <v>7</v>
      </c>
      <c r="C273" s="22" t="s">
        <v>1386</v>
      </c>
      <c r="D273" s="22">
        <v>60</v>
      </c>
      <c r="E273" s="48">
        <v>10</v>
      </c>
      <c r="F273" s="22">
        <v>0</v>
      </c>
      <c r="G273" s="33">
        <v>60</v>
      </c>
      <c r="H273" s="34">
        <v>1</v>
      </c>
      <c r="I273" s="33">
        <v>5</v>
      </c>
      <c r="J273" s="30" t="s">
        <v>617</v>
      </c>
      <c r="K273" s="30" t="s">
        <v>641</v>
      </c>
    </row>
    <row r="274" spans="1:11" ht="30">
      <c r="A274" s="20" t="s">
        <v>1076</v>
      </c>
      <c r="B274" s="22" t="s">
        <v>2</v>
      </c>
      <c r="C274" s="22" t="s">
        <v>1385</v>
      </c>
      <c r="D274" s="22">
        <v>120</v>
      </c>
      <c r="E274" s="47">
        <v>-75</v>
      </c>
      <c r="F274" s="22">
        <v>0</v>
      </c>
      <c r="G274" s="33">
        <v>120</v>
      </c>
      <c r="H274" s="34">
        <v>1</v>
      </c>
      <c r="I274" s="33">
        <v>15</v>
      </c>
      <c r="J274" s="30" t="s">
        <v>1077</v>
      </c>
      <c r="K274" s="30" t="s">
        <v>1078</v>
      </c>
    </row>
    <row r="275" spans="1:11">
      <c r="A275" s="20" t="s">
        <v>1079</v>
      </c>
      <c r="B275" s="22" t="s">
        <v>5</v>
      </c>
      <c r="C275" s="22" t="s">
        <v>1386</v>
      </c>
      <c r="D275" s="22">
        <v>126</v>
      </c>
      <c r="E275" s="48">
        <v>-20</v>
      </c>
      <c r="F275" s="22">
        <v>0</v>
      </c>
      <c r="G275" s="33">
        <v>140</v>
      </c>
      <c r="H275" s="34">
        <v>0.9</v>
      </c>
      <c r="I275" s="33">
        <v>5</v>
      </c>
      <c r="J275" s="30" t="s">
        <v>617</v>
      </c>
      <c r="K275" s="30" t="s">
        <v>982</v>
      </c>
    </row>
    <row r="276" spans="1:11">
      <c r="A276" s="20" t="s">
        <v>1080</v>
      </c>
      <c r="B276" s="22" t="s">
        <v>11</v>
      </c>
      <c r="C276" s="22" t="s">
        <v>1388</v>
      </c>
      <c r="D276" s="22">
        <v>0</v>
      </c>
      <c r="E276" s="48">
        <v>50</v>
      </c>
      <c r="F276" s="22">
        <v>0</v>
      </c>
      <c r="G276" s="33" t="s">
        <v>623</v>
      </c>
      <c r="H276" s="33" t="s">
        <v>623</v>
      </c>
      <c r="I276" s="33">
        <v>20</v>
      </c>
      <c r="J276" s="30" t="s">
        <v>617</v>
      </c>
      <c r="K276" s="30" t="s">
        <v>1081</v>
      </c>
    </row>
    <row r="277" spans="1:11">
      <c r="A277" s="20" t="s">
        <v>1082</v>
      </c>
      <c r="B277" s="22"/>
      <c r="C277" s="22"/>
      <c r="D277" s="22"/>
      <c r="E277" s="22"/>
      <c r="F277" s="22"/>
      <c r="G277" s="33">
        <v>40</v>
      </c>
      <c r="H277" s="34">
        <v>1</v>
      </c>
      <c r="I277" s="33">
        <v>20</v>
      </c>
      <c r="J277" s="30" t="s">
        <v>617</v>
      </c>
      <c r="K277" s="30" t="s">
        <v>647</v>
      </c>
    </row>
    <row r="278" spans="1:11" ht="30">
      <c r="A278" s="20" t="s">
        <v>1083</v>
      </c>
      <c r="B278" s="22" t="s">
        <v>1</v>
      </c>
      <c r="C278" s="22" t="s">
        <v>1385</v>
      </c>
      <c r="D278" s="22">
        <v>75</v>
      </c>
      <c r="E278" s="22">
        <v>0</v>
      </c>
      <c r="F278" s="22">
        <v>0</v>
      </c>
      <c r="G278" s="33">
        <v>50</v>
      </c>
      <c r="H278" s="34">
        <v>1</v>
      </c>
      <c r="I278" s="33">
        <v>10</v>
      </c>
      <c r="J278" s="30" t="s">
        <v>617</v>
      </c>
      <c r="K278" s="30" t="s">
        <v>1084</v>
      </c>
    </row>
    <row r="279" spans="1:11">
      <c r="A279" s="20" t="s">
        <v>1085</v>
      </c>
      <c r="B279" s="22" t="s">
        <v>6</v>
      </c>
      <c r="C279" s="22" t="s">
        <v>1385</v>
      </c>
      <c r="D279" s="22">
        <v>35</v>
      </c>
      <c r="E279" s="22">
        <v>0</v>
      </c>
      <c r="F279" s="22">
        <v>0</v>
      </c>
      <c r="G279" s="33">
        <v>35</v>
      </c>
      <c r="H279" s="34">
        <v>1</v>
      </c>
      <c r="I279" s="33">
        <v>35</v>
      </c>
      <c r="J279" s="30" t="s">
        <v>617</v>
      </c>
      <c r="K279" s="30" t="s">
        <v>647</v>
      </c>
    </row>
    <row r="280" spans="1:11">
      <c r="A280" s="20" t="s">
        <v>1086</v>
      </c>
      <c r="B280" s="22" t="s">
        <v>11</v>
      </c>
      <c r="C280" s="22" t="s">
        <v>1388</v>
      </c>
      <c r="D280" s="22">
        <v>0</v>
      </c>
      <c r="E280" s="48">
        <v>20</v>
      </c>
      <c r="F280" s="22">
        <v>0</v>
      </c>
      <c r="G280" s="33" t="s">
        <v>623</v>
      </c>
      <c r="H280" s="33" t="s">
        <v>623</v>
      </c>
      <c r="I280" s="33">
        <v>5</v>
      </c>
      <c r="J280" s="30" t="s">
        <v>896</v>
      </c>
      <c r="K280" s="30" t="s">
        <v>1087</v>
      </c>
    </row>
    <row r="281" spans="1:11" ht="30">
      <c r="A281" s="20" t="s">
        <v>1088</v>
      </c>
      <c r="B281" s="22"/>
      <c r="C281" s="22"/>
      <c r="D281" s="22"/>
      <c r="E281" s="22"/>
      <c r="F281" s="22"/>
      <c r="G281" s="33">
        <v>90</v>
      </c>
      <c r="H281" s="34">
        <v>1</v>
      </c>
      <c r="I281" s="33">
        <v>20</v>
      </c>
      <c r="J281" s="30" t="s">
        <v>1077</v>
      </c>
      <c r="K281" s="30" t="s">
        <v>1089</v>
      </c>
    </row>
    <row r="282" spans="1:11">
      <c r="A282" s="20" t="s">
        <v>1090</v>
      </c>
      <c r="B282" s="22" t="s">
        <v>0</v>
      </c>
      <c r="C282" s="22" t="s">
        <v>1385</v>
      </c>
      <c r="D282" s="22">
        <v>36</v>
      </c>
      <c r="E282" s="22">
        <v>0</v>
      </c>
      <c r="F282" s="22">
        <v>0</v>
      </c>
      <c r="G282" s="33">
        <v>14</v>
      </c>
      <c r="H282" s="34">
        <v>0.85</v>
      </c>
      <c r="I282" s="33">
        <v>20</v>
      </c>
      <c r="J282" s="30" t="s">
        <v>617</v>
      </c>
      <c r="K282" s="30" t="s">
        <v>649</v>
      </c>
    </row>
    <row r="283" spans="1:11">
      <c r="A283" s="20" t="s">
        <v>1091</v>
      </c>
      <c r="B283" s="22"/>
      <c r="C283" s="22"/>
      <c r="D283" s="22"/>
      <c r="E283" s="22"/>
      <c r="F283" s="22"/>
      <c r="G283" s="33">
        <v>60</v>
      </c>
      <c r="H283" s="34">
        <v>1</v>
      </c>
      <c r="I283" s="33">
        <v>20</v>
      </c>
      <c r="J283" s="30" t="s">
        <v>617</v>
      </c>
      <c r="K283" s="30" t="s">
        <v>1092</v>
      </c>
    </row>
    <row r="284" spans="1:11">
      <c r="A284" s="20" t="s">
        <v>1093</v>
      </c>
      <c r="B284" s="22"/>
      <c r="C284" s="22"/>
      <c r="D284" s="22"/>
      <c r="E284" s="22"/>
      <c r="F284" s="22"/>
      <c r="G284" s="33">
        <v>50</v>
      </c>
      <c r="H284" s="34">
        <v>1</v>
      </c>
      <c r="I284" s="33">
        <v>15</v>
      </c>
      <c r="J284" s="30" t="s">
        <v>617</v>
      </c>
      <c r="K284" s="30" t="s">
        <v>1094</v>
      </c>
    </row>
    <row r="285" spans="1:11">
      <c r="A285" s="20" t="s">
        <v>1095</v>
      </c>
      <c r="B285" s="22"/>
      <c r="C285" s="22"/>
      <c r="D285" s="22"/>
      <c r="E285" s="22"/>
      <c r="F285" s="22"/>
      <c r="G285" s="33" t="s">
        <v>623</v>
      </c>
      <c r="H285" s="34">
        <v>0.55000000000000004</v>
      </c>
      <c r="I285" s="33">
        <v>40</v>
      </c>
      <c r="J285" s="30" t="s">
        <v>617</v>
      </c>
      <c r="K285" s="30" t="s">
        <v>1096</v>
      </c>
    </row>
    <row r="286" spans="1:11">
      <c r="A286" s="20" t="s">
        <v>1097</v>
      </c>
      <c r="B286" s="22" t="s">
        <v>12</v>
      </c>
      <c r="C286" s="22" t="s">
        <v>1385</v>
      </c>
      <c r="D286" s="22">
        <v>80</v>
      </c>
      <c r="E286" s="47">
        <v>30</v>
      </c>
      <c r="F286" s="22">
        <v>0</v>
      </c>
      <c r="G286" s="33">
        <v>80</v>
      </c>
      <c r="H286" s="34">
        <v>1</v>
      </c>
      <c r="I286" s="33">
        <v>20</v>
      </c>
      <c r="J286" s="30" t="s">
        <v>617</v>
      </c>
      <c r="K286" s="30" t="s">
        <v>908</v>
      </c>
    </row>
    <row r="287" spans="1:11">
      <c r="A287" s="20" t="s">
        <v>1098</v>
      </c>
      <c r="B287" s="22"/>
      <c r="C287" s="22"/>
      <c r="D287" s="22"/>
      <c r="E287" s="22"/>
      <c r="F287" s="22"/>
      <c r="G287" s="33">
        <v>15</v>
      </c>
      <c r="H287" s="34">
        <v>1</v>
      </c>
      <c r="I287" s="33">
        <v>35</v>
      </c>
      <c r="J287" s="30" t="s">
        <v>617</v>
      </c>
      <c r="K287" s="30" t="s">
        <v>908</v>
      </c>
    </row>
    <row r="288" spans="1:11" ht="30">
      <c r="A288" s="20" t="s">
        <v>1099</v>
      </c>
      <c r="B288" s="22"/>
      <c r="C288" s="22"/>
      <c r="D288" s="22"/>
      <c r="E288" s="22"/>
      <c r="F288" s="22"/>
      <c r="G288" s="33">
        <v>50</v>
      </c>
      <c r="H288" s="34">
        <v>1</v>
      </c>
      <c r="I288" s="33">
        <v>25</v>
      </c>
      <c r="J288" s="30" t="s">
        <v>617</v>
      </c>
      <c r="K288" s="30" t="s">
        <v>1100</v>
      </c>
    </row>
    <row r="289" spans="1:11">
      <c r="A289" s="20" t="s">
        <v>1101</v>
      </c>
      <c r="B289" s="22"/>
      <c r="C289" s="22"/>
      <c r="D289" s="22"/>
      <c r="E289" s="22"/>
      <c r="F289" s="22"/>
      <c r="G289" s="33" t="s">
        <v>623</v>
      </c>
      <c r="H289" s="34">
        <v>0.75</v>
      </c>
      <c r="I289" s="33">
        <v>35</v>
      </c>
      <c r="J289" s="30" t="s">
        <v>617</v>
      </c>
      <c r="K289" s="30" t="s">
        <v>1096</v>
      </c>
    </row>
    <row r="290" spans="1:11">
      <c r="A290" s="20" t="s">
        <v>1102</v>
      </c>
      <c r="B290" s="22"/>
      <c r="C290" s="22"/>
      <c r="D290" s="22"/>
      <c r="E290" s="22"/>
      <c r="F290" s="22"/>
      <c r="G290" s="33">
        <v>40</v>
      </c>
      <c r="H290" s="34">
        <v>1</v>
      </c>
      <c r="I290" s="33">
        <v>35</v>
      </c>
      <c r="J290" s="30" t="s">
        <v>617</v>
      </c>
      <c r="K290" s="30" t="s">
        <v>647</v>
      </c>
    </row>
    <row r="291" spans="1:11">
      <c r="A291" s="20" t="s">
        <v>1103</v>
      </c>
      <c r="B291" s="22"/>
      <c r="C291" s="22"/>
      <c r="D291" s="22"/>
      <c r="E291" s="22"/>
      <c r="F291" s="22"/>
      <c r="G291" s="33">
        <v>40</v>
      </c>
      <c r="H291" s="34">
        <v>1</v>
      </c>
      <c r="I291" s="33">
        <v>25</v>
      </c>
      <c r="J291" s="30" t="s">
        <v>620</v>
      </c>
      <c r="K291" s="30" t="s">
        <v>685</v>
      </c>
    </row>
    <row r="292" spans="1:11">
      <c r="A292" s="20" t="s">
        <v>1104</v>
      </c>
      <c r="B292" s="22"/>
      <c r="C292" s="22"/>
      <c r="D292" s="22"/>
      <c r="E292" s="22"/>
      <c r="F292" s="22"/>
      <c r="G292" s="33">
        <v>70</v>
      </c>
      <c r="H292" s="34">
        <v>1</v>
      </c>
      <c r="I292" s="33">
        <v>20</v>
      </c>
      <c r="J292" s="30" t="s">
        <v>617</v>
      </c>
      <c r="K292" s="30" t="s">
        <v>647</v>
      </c>
    </row>
    <row r="293" spans="1:11" ht="30">
      <c r="A293" s="20" t="s">
        <v>1105</v>
      </c>
      <c r="B293" s="22" t="s">
        <v>13</v>
      </c>
      <c r="C293" s="22" t="s">
        <v>1388</v>
      </c>
      <c r="D293" s="22">
        <v>0</v>
      </c>
      <c r="E293" s="48">
        <v>20</v>
      </c>
      <c r="F293" s="22">
        <v>0</v>
      </c>
      <c r="G293" s="33" t="s">
        <v>623</v>
      </c>
      <c r="H293" s="33" t="s">
        <v>623</v>
      </c>
      <c r="I293" s="33">
        <v>10</v>
      </c>
      <c r="J293" s="30" t="s">
        <v>617</v>
      </c>
      <c r="K293" s="30" t="s">
        <v>1106</v>
      </c>
    </row>
    <row r="294" spans="1:11">
      <c r="A294" s="20" t="s">
        <v>1107</v>
      </c>
      <c r="B294" s="22" t="s">
        <v>13</v>
      </c>
      <c r="C294" s="22" t="s">
        <v>1388</v>
      </c>
      <c r="D294" s="22">
        <v>0</v>
      </c>
      <c r="E294" s="48">
        <v>20</v>
      </c>
      <c r="F294" s="22">
        <v>0</v>
      </c>
      <c r="G294" s="33" t="s">
        <v>623</v>
      </c>
      <c r="H294" s="33" t="s">
        <v>623</v>
      </c>
      <c r="I294" s="33">
        <v>10</v>
      </c>
      <c r="J294" s="30" t="s">
        <v>624</v>
      </c>
      <c r="K294" s="30" t="s">
        <v>1108</v>
      </c>
    </row>
    <row r="295" spans="1:11">
      <c r="A295" s="20" t="s">
        <v>1109</v>
      </c>
      <c r="B295" s="22"/>
      <c r="C295" s="22"/>
      <c r="D295" s="22"/>
      <c r="E295" s="22"/>
      <c r="F295" s="22"/>
      <c r="G295" s="33">
        <v>120</v>
      </c>
      <c r="H295" s="34">
        <v>0.85</v>
      </c>
      <c r="I295" s="33">
        <v>10</v>
      </c>
      <c r="J295" s="30" t="s">
        <v>617</v>
      </c>
      <c r="K295" s="30" t="s">
        <v>647</v>
      </c>
    </row>
    <row r="296" spans="1:11" ht="30">
      <c r="A296" s="20" t="s">
        <v>1110</v>
      </c>
      <c r="B296" s="22"/>
      <c r="C296" s="22"/>
      <c r="D296" s="22"/>
      <c r="E296" s="22"/>
      <c r="F296" s="22"/>
      <c r="G296" s="33" t="s">
        <v>623</v>
      </c>
      <c r="H296" s="34">
        <v>0.9</v>
      </c>
      <c r="I296" s="33">
        <v>15</v>
      </c>
      <c r="J296" s="30" t="s">
        <v>617</v>
      </c>
      <c r="K296" s="30" t="s">
        <v>1111</v>
      </c>
    </row>
    <row r="297" spans="1:11" ht="30">
      <c r="A297" s="20" t="s">
        <v>1112</v>
      </c>
      <c r="B297" s="22" t="s">
        <v>11</v>
      </c>
      <c r="C297" s="22" t="s">
        <v>1388</v>
      </c>
      <c r="D297" s="22">
        <v>0</v>
      </c>
      <c r="E297" s="48">
        <v>25</v>
      </c>
      <c r="F297" s="22">
        <v>0</v>
      </c>
      <c r="G297" s="33" t="s">
        <v>623</v>
      </c>
      <c r="H297" s="33" t="s">
        <v>623</v>
      </c>
      <c r="I297" s="33">
        <v>10</v>
      </c>
      <c r="J297" s="30" t="s">
        <v>624</v>
      </c>
      <c r="K297" s="30" t="s">
        <v>775</v>
      </c>
    </row>
    <row r="298" spans="1:11">
      <c r="A298" s="20" t="s">
        <v>1113</v>
      </c>
      <c r="B298" s="22"/>
      <c r="C298" s="22"/>
      <c r="D298" s="22"/>
      <c r="E298" s="22"/>
      <c r="F298" s="22"/>
      <c r="G298" s="33">
        <v>65</v>
      </c>
      <c r="H298" s="34">
        <v>1</v>
      </c>
      <c r="I298" s="33">
        <v>20</v>
      </c>
      <c r="J298" s="30" t="s">
        <v>617</v>
      </c>
      <c r="K298" s="30" t="s">
        <v>734</v>
      </c>
    </row>
    <row r="299" spans="1:11">
      <c r="A299" s="20" t="s">
        <v>1114</v>
      </c>
      <c r="B299" s="22"/>
      <c r="C299" s="22"/>
      <c r="D299" s="22"/>
      <c r="E299" s="22"/>
      <c r="F299" s="22"/>
      <c r="G299" s="33" t="s">
        <v>623</v>
      </c>
      <c r="H299" s="33" t="s">
        <v>623</v>
      </c>
      <c r="I299" s="33">
        <v>10</v>
      </c>
      <c r="J299" s="30" t="s">
        <v>617</v>
      </c>
      <c r="K299" s="30" t="s">
        <v>1115</v>
      </c>
    </row>
    <row r="300" spans="1:11">
      <c r="A300" s="20" t="s">
        <v>13</v>
      </c>
      <c r="B300" s="22" t="s">
        <v>13</v>
      </c>
      <c r="C300" s="22" t="s">
        <v>1386</v>
      </c>
      <c r="D300" s="22">
        <v>90</v>
      </c>
      <c r="E300" s="48">
        <v>10</v>
      </c>
      <c r="F300" s="22">
        <v>0</v>
      </c>
      <c r="G300" s="33">
        <v>90</v>
      </c>
      <c r="H300" s="34">
        <v>1</v>
      </c>
      <c r="I300" s="33">
        <v>10</v>
      </c>
      <c r="J300" s="30" t="s">
        <v>617</v>
      </c>
      <c r="K300" s="30" t="s">
        <v>621</v>
      </c>
    </row>
    <row r="301" spans="1:11">
      <c r="A301" s="20" t="s">
        <v>1116</v>
      </c>
      <c r="B301" s="22"/>
      <c r="C301" s="22"/>
      <c r="D301" s="22"/>
      <c r="E301" s="22"/>
      <c r="F301" s="22"/>
      <c r="G301" s="33">
        <v>140</v>
      </c>
      <c r="H301" s="34">
        <v>0.9</v>
      </c>
      <c r="I301" s="33">
        <v>5</v>
      </c>
      <c r="J301" s="30" t="s">
        <v>617</v>
      </c>
      <c r="K301" s="30" t="s">
        <v>797</v>
      </c>
    </row>
    <row r="302" spans="1:11">
      <c r="A302" s="20" t="s">
        <v>1117</v>
      </c>
      <c r="B302" s="22"/>
      <c r="C302" s="22"/>
      <c r="D302" s="22"/>
      <c r="E302" s="22"/>
      <c r="F302" s="22"/>
      <c r="G302" s="33">
        <v>70</v>
      </c>
      <c r="H302" s="34">
        <v>1</v>
      </c>
      <c r="I302" s="33">
        <v>20</v>
      </c>
      <c r="J302" s="30" t="s">
        <v>617</v>
      </c>
      <c r="K302" s="30" t="s">
        <v>1069</v>
      </c>
    </row>
    <row r="303" spans="1:11">
      <c r="A303" s="20" t="s">
        <v>1118</v>
      </c>
      <c r="B303" s="22" t="s">
        <v>13</v>
      </c>
      <c r="C303" s="22" t="s">
        <v>1388</v>
      </c>
      <c r="D303" s="484" t="s">
        <v>1753</v>
      </c>
      <c r="E303" s="485"/>
      <c r="F303" s="486"/>
      <c r="G303" s="33" t="s">
        <v>623</v>
      </c>
      <c r="H303" s="34">
        <v>0.9</v>
      </c>
      <c r="I303" s="33">
        <v>10</v>
      </c>
      <c r="J303" s="30" t="s">
        <v>617</v>
      </c>
      <c r="K303" s="30" t="s">
        <v>1119</v>
      </c>
    </row>
    <row r="304" spans="1:11">
      <c r="A304" s="20" t="s">
        <v>1120</v>
      </c>
      <c r="B304" s="22"/>
      <c r="C304" s="22"/>
      <c r="D304" s="22"/>
      <c r="E304" s="22"/>
      <c r="F304" s="22"/>
      <c r="G304" s="33" t="s">
        <v>623</v>
      </c>
      <c r="H304" s="34">
        <v>0.8</v>
      </c>
      <c r="I304" s="33">
        <v>15</v>
      </c>
      <c r="J304" s="30" t="s">
        <v>617</v>
      </c>
      <c r="K304" s="30" t="s">
        <v>1121</v>
      </c>
    </row>
    <row r="305" spans="1:11" ht="30">
      <c r="A305" s="20" t="s">
        <v>1122</v>
      </c>
      <c r="B305" s="22"/>
      <c r="C305" s="22"/>
      <c r="D305" s="22"/>
      <c r="E305" s="22"/>
      <c r="F305" s="22"/>
      <c r="G305" s="33" t="s">
        <v>623</v>
      </c>
      <c r="H305" s="34">
        <v>1</v>
      </c>
      <c r="I305" s="33">
        <v>5</v>
      </c>
      <c r="J305" s="30" t="s">
        <v>617</v>
      </c>
      <c r="K305" s="30" t="s">
        <v>1123</v>
      </c>
    </row>
    <row r="306" spans="1:11" ht="30">
      <c r="A306" s="20" t="s">
        <v>1124</v>
      </c>
      <c r="B306" s="22" t="s">
        <v>1</v>
      </c>
      <c r="C306" s="22" t="s">
        <v>1385</v>
      </c>
      <c r="D306" s="22">
        <v>40</v>
      </c>
      <c r="E306" s="48">
        <v>10</v>
      </c>
      <c r="F306" s="22">
        <v>0</v>
      </c>
      <c r="G306" s="33">
        <v>40</v>
      </c>
      <c r="H306" s="34">
        <v>1</v>
      </c>
      <c r="I306" s="33">
        <v>20</v>
      </c>
      <c r="J306" s="30" t="s">
        <v>617</v>
      </c>
      <c r="K306" s="30" t="s">
        <v>1125</v>
      </c>
    </row>
    <row r="307" spans="1:11">
      <c r="A307" s="20" t="s">
        <v>1126</v>
      </c>
      <c r="B307" s="22"/>
      <c r="C307" s="22"/>
      <c r="D307" s="22"/>
      <c r="E307" s="22"/>
      <c r="F307" s="22"/>
      <c r="G307" s="33">
        <v>40</v>
      </c>
      <c r="H307" s="34">
        <v>1</v>
      </c>
      <c r="I307" s="33">
        <v>30</v>
      </c>
      <c r="J307" s="30" t="s">
        <v>617</v>
      </c>
      <c r="K307" s="30" t="s">
        <v>1127</v>
      </c>
    </row>
    <row r="308" spans="1:11">
      <c r="A308" s="20" t="s">
        <v>1128</v>
      </c>
      <c r="B308" s="22"/>
      <c r="C308" s="22"/>
      <c r="D308" s="22"/>
      <c r="E308" s="22"/>
      <c r="F308" s="22"/>
      <c r="G308" s="33">
        <v>20</v>
      </c>
      <c r="H308" s="34">
        <v>1</v>
      </c>
      <c r="I308" s="33">
        <v>20</v>
      </c>
      <c r="J308" s="30" t="s">
        <v>617</v>
      </c>
      <c r="K308" s="30" t="s">
        <v>1129</v>
      </c>
    </row>
    <row r="309" spans="1:11">
      <c r="A309" s="20" t="s">
        <v>1130</v>
      </c>
      <c r="B309" s="22" t="s">
        <v>16</v>
      </c>
      <c r="C309" s="22" t="s">
        <v>1388</v>
      </c>
      <c r="D309" s="484" t="s">
        <v>1753</v>
      </c>
      <c r="E309" s="485"/>
      <c r="F309" s="486"/>
      <c r="G309" s="33" t="s">
        <v>623</v>
      </c>
      <c r="H309" s="33" t="s">
        <v>623</v>
      </c>
      <c r="I309" s="33">
        <v>5</v>
      </c>
      <c r="J309" s="30" t="s">
        <v>896</v>
      </c>
      <c r="K309" s="30" t="s">
        <v>1131</v>
      </c>
    </row>
    <row r="310" spans="1:11" ht="30">
      <c r="A310" s="20" t="s">
        <v>1132</v>
      </c>
      <c r="B310" s="22" t="s">
        <v>11</v>
      </c>
      <c r="C310" s="22" t="s">
        <v>1388</v>
      </c>
      <c r="D310" s="22">
        <v>20</v>
      </c>
      <c r="E310" s="48">
        <v>50</v>
      </c>
      <c r="F310" s="22">
        <v>0</v>
      </c>
      <c r="G310" s="33">
        <v>20</v>
      </c>
      <c r="H310" s="34">
        <v>1</v>
      </c>
      <c r="I310" s="33">
        <v>40</v>
      </c>
      <c r="J310" s="30" t="s">
        <v>617</v>
      </c>
      <c r="K310" s="30" t="s">
        <v>1133</v>
      </c>
    </row>
    <row r="311" spans="1:11">
      <c r="A311" s="20" t="s">
        <v>1134</v>
      </c>
      <c r="B311" s="22"/>
      <c r="C311" s="22"/>
      <c r="D311" s="22"/>
      <c r="E311" s="22"/>
      <c r="F311" s="22"/>
      <c r="G311" s="33">
        <v>55</v>
      </c>
      <c r="H311" s="34">
        <v>0.95</v>
      </c>
      <c r="I311" s="33">
        <v>25</v>
      </c>
      <c r="J311" s="30" t="s">
        <v>620</v>
      </c>
      <c r="K311" s="30" t="s">
        <v>1069</v>
      </c>
    </row>
    <row r="312" spans="1:11" ht="30">
      <c r="A312" s="20" t="s">
        <v>1135</v>
      </c>
      <c r="B312" s="22"/>
      <c r="C312" s="22"/>
      <c r="D312" s="22"/>
      <c r="E312" s="22"/>
      <c r="F312" s="22"/>
      <c r="G312" s="33">
        <v>80</v>
      </c>
      <c r="H312" s="34">
        <v>1</v>
      </c>
      <c r="I312" s="33">
        <v>10</v>
      </c>
      <c r="J312" s="30" t="s">
        <v>620</v>
      </c>
      <c r="K312" s="30" t="s">
        <v>1136</v>
      </c>
    </row>
    <row r="313" spans="1:11">
      <c r="A313" s="20" t="s">
        <v>1137</v>
      </c>
      <c r="B313" s="22" t="s">
        <v>11</v>
      </c>
      <c r="C313" s="22" t="s">
        <v>1752</v>
      </c>
      <c r="D313" s="22">
        <v>0</v>
      </c>
      <c r="E313" s="45">
        <v>50</v>
      </c>
      <c r="F313" s="22">
        <v>0</v>
      </c>
      <c r="G313" s="33" t="s">
        <v>623</v>
      </c>
      <c r="H313" s="33" t="s">
        <v>623</v>
      </c>
      <c r="I313" s="33">
        <v>10</v>
      </c>
      <c r="J313" s="30" t="s">
        <v>624</v>
      </c>
      <c r="K313" s="30" t="s">
        <v>927</v>
      </c>
    </row>
    <row r="314" spans="1:11">
      <c r="A314" s="20" t="s">
        <v>1138</v>
      </c>
      <c r="B314" s="22"/>
      <c r="C314" s="22"/>
      <c r="D314" s="22"/>
      <c r="E314" s="22"/>
      <c r="F314" s="22"/>
      <c r="G314" s="33" t="s">
        <v>623</v>
      </c>
      <c r="H314" s="33" t="s">
        <v>623</v>
      </c>
      <c r="I314" s="33">
        <v>10</v>
      </c>
      <c r="J314" s="30" t="s">
        <v>624</v>
      </c>
      <c r="K314" s="30" t="s">
        <v>1139</v>
      </c>
    </row>
    <row r="315" spans="1:11" ht="30">
      <c r="A315" s="20" t="s">
        <v>1140</v>
      </c>
      <c r="B315" s="22" t="s">
        <v>13</v>
      </c>
      <c r="C315" s="22" t="s">
        <v>1388</v>
      </c>
      <c r="D315" s="22">
        <v>0</v>
      </c>
      <c r="E315" s="48">
        <v>50</v>
      </c>
      <c r="F315" s="22">
        <v>0</v>
      </c>
      <c r="G315" s="33" t="s">
        <v>623</v>
      </c>
      <c r="H315" s="33" t="s">
        <v>623</v>
      </c>
      <c r="I315" s="33">
        <v>20</v>
      </c>
      <c r="J315" s="30" t="s">
        <v>651</v>
      </c>
      <c r="K315" s="30" t="s">
        <v>1141</v>
      </c>
    </row>
    <row r="316" spans="1:11">
      <c r="A316" s="20" t="s">
        <v>1142</v>
      </c>
      <c r="B316" s="22" t="s">
        <v>11</v>
      </c>
      <c r="C316" s="22" t="s">
        <v>1752</v>
      </c>
      <c r="D316" s="22">
        <v>0</v>
      </c>
      <c r="E316" s="45">
        <v>30</v>
      </c>
      <c r="F316" s="22">
        <v>0</v>
      </c>
      <c r="G316" s="33" t="s">
        <v>623</v>
      </c>
      <c r="H316" s="33" t="s">
        <v>623</v>
      </c>
      <c r="I316" s="33">
        <v>20</v>
      </c>
      <c r="J316" s="30" t="s">
        <v>624</v>
      </c>
      <c r="K316" s="30" t="s">
        <v>1143</v>
      </c>
    </row>
    <row r="317" spans="1:11" ht="30">
      <c r="A317" s="20" t="s">
        <v>1144</v>
      </c>
      <c r="B317" s="22"/>
      <c r="C317" s="22"/>
      <c r="D317" s="22"/>
      <c r="E317" s="22"/>
      <c r="F317" s="22"/>
      <c r="G317" s="33" t="s">
        <v>623</v>
      </c>
      <c r="H317" s="33" t="s">
        <v>623</v>
      </c>
      <c r="I317" s="33">
        <v>10</v>
      </c>
      <c r="J317" s="30" t="s">
        <v>624</v>
      </c>
      <c r="K317" s="30" t="s">
        <v>1145</v>
      </c>
    </row>
    <row r="318" spans="1:11">
      <c r="A318" s="20" t="s">
        <v>1146</v>
      </c>
      <c r="B318" s="22" t="s">
        <v>11</v>
      </c>
      <c r="C318" s="22" t="s">
        <v>1385</v>
      </c>
      <c r="D318" s="22">
        <v>102</v>
      </c>
      <c r="E318" s="22">
        <v>0</v>
      </c>
      <c r="F318" s="22">
        <v>0</v>
      </c>
      <c r="G318" s="33" t="s">
        <v>623</v>
      </c>
      <c r="H318" s="34">
        <v>1</v>
      </c>
      <c r="I318" s="33">
        <v>20</v>
      </c>
      <c r="J318" s="30" t="s">
        <v>617</v>
      </c>
      <c r="K318" s="30" t="s">
        <v>647</v>
      </c>
    </row>
    <row r="319" spans="1:11" ht="30">
      <c r="A319" s="20" t="s">
        <v>1147</v>
      </c>
      <c r="B319" s="22" t="s">
        <v>4</v>
      </c>
      <c r="C319" s="22" t="s">
        <v>1385</v>
      </c>
      <c r="D319" s="22">
        <v>90</v>
      </c>
      <c r="E319" s="22">
        <v>0</v>
      </c>
      <c r="F319" s="22">
        <v>-4</v>
      </c>
      <c r="G319" s="33">
        <v>60</v>
      </c>
      <c r="H319" s="34">
        <v>1</v>
      </c>
      <c r="I319" s="33">
        <v>10</v>
      </c>
      <c r="J319" s="30" t="s">
        <v>617</v>
      </c>
      <c r="K319" s="30" t="s">
        <v>1148</v>
      </c>
    </row>
    <row r="320" spans="1:11">
      <c r="A320" s="20" t="s">
        <v>1149</v>
      </c>
      <c r="B320" s="22" t="s">
        <v>4</v>
      </c>
      <c r="C320" s="22" t="s">
        <v>1385</v>
      </c>
      <c r="D320" s="22">
        <v>55</v>
      </c>
      <c r="E320" s="22">
        <v>0</v>
      </c>
      <c r="F320" s="22">
        <v>0</v>
      </c>
      <c r="G320" s="33" t="s">
        <v>623</v>
      </c>
      <c r="H320" s="34">
        <v>1</v>
      </c>
      <c r="I320" s="33">
        <v>15</v>
      </c>
      <c r="J320" s="30" t="s">
        <v>617</v>
      </c>
      <c r="K320" s="30" t="s">
        <v>854</v>
      </c>
    </row>
    <row r="321" spans="1:11">
      <c r="A321" s="20" t="s">
        <v>1150</v>
      </c>
      <c r="B321" s="22" t="s">
        <v>11</v>
      </c>
      <c r="C321" s="22" t="s">
        <v>1388</v>
      </c>
      <c r="D321" s="22">
        <v>0</v>
      </c>
      <c r="E321" s="48">
        <v>20</v>
      </c>
      <c r="F321" s="22">
        <v>0</v>
      </c>
      <c r="G321" s="33" t="s">
        <v>623</v>
      </c>
      <c r="H321" s="34">
        <v>1</v>
      </c>
      <c r="I321" s="33">
        <v>20</v>
      </c>
      <c r="J321" s="30" t="s">
        <v>617</v>
      </c>
      <c r="K321" s="30" t="s">
        <v>1151</v>
      </c>
    </row>
    <row r="322" spans="1:11">
      <c r="A322" s="20" t="s">
        <v>1152</v>
      </c>
      <c r="B322" s="22"/>
      <c r="C322" s="22"/>
      <c r="D322" s="22"/>
      <c r="E322" s="22"/>
      <c r="F322" s="22"/>
      <c r="G322" s="33">
        <v>150</v>
      </c>
      <c r="H322" s="34">
        <v>0.9</v>
      </c>
      <c r="I322" s="33">
        <v>5</v>
      </c>
      <c r="J322" s="30" t="s">
        <v>617</v>
      </c>
      <c r="K322" s="30" t="s">
        <v>681</v>
      </c>
    </row>
    <row r="323" spans="1:11">
      <c r="A323" s="20" t="s">
        <v>1153</v>
      </c>
      <c r="B323" s="22" t="s">
        <v>14</v>
      </c>
      <c r="C323" s="22" t="s">
        <v>1385</v>
      </c>
      <c r="D323" s="22">
        <v>60</v>
      </c>
      <c r="E323" s="22">
        <v>0</v>
      </c>
      <c r="F323" s="22">
        <v>0</v>
      </c>
      <c r="G323" s="33">
        <v>25</v>
      </c>
      <c r="H323" s="34">
        <v>0.8</v>
      </c>
      <c r="I323" s="33">
        <v>10</v>
      </c>
      <c r="J323" s="30" t="s">
        <v>617</v>
      </c>
      <c r="K323" s="30" t="s">
        <v>649</v>
      </c>
    </row>
    <row r="324" spans="1:11">
      <c r="A324" s="20" t="s">
        <v>1154</v>
      </c>
      <c r="B324" s="22"/>
      <c r="C324" s="22"/>
      <c r="D324" s="22"/>
      <c r="E324" s="22"/>
      <c r="F324" s="22"/>
      <c r="G324" s="33">
        <v>90</v>
      </c>
      <c r="H324" s="34">
        <v>0.85</v>
      </c>
      <c r="I324" s="33">
        <v>20</v>
      </c>
      <c r="J324" s="30" t="s">
        <v>617</v>
      </c>
      <c r="K324" s="30" t="s">
        <v>784</v>
      </c>
    </row>
    <row r="325" spans="1:11">
      <c r="A325" s="20" t="s">
        <v>1155</v>
      </c>
      <c r="B325" s="22" t="s">
        <v>14</v>
      </c>
      <c r="C325" s="22" t="s">
        <v>1388</v>
      </c>
      <c r="D325" s="22">
        <v>0</v>
      </c>
      <c r="E325" s="48">
        <v>20</v>
      </c>
      <c r="F325" s="22">
        <v>0</v>
      </c>
      <c r="G325" s="33" t="s">
        <v>623</v>
      </c>
      <c r="H325" s="33" t="s">
        <v>623</v>
      </c>
      <c r="I325" s="33">
        <v>20</v>
      </c>
      <c r="J325" s="30" t="s">
        <v>624</v>
      </c>
      <c r="K325" s="30" t="s">
        <v>634</v>
      </c>
    </row>
    <row r="326" spans="1:11">
      <c r="A326" s="20" t="s">
        <v>1156</v>
      </c>
      <c r="B326" s="22" t="s">
        <v>14</v>
      </c>
      <c r="C326" s="22" t="s">
        <v>1385</v>
      </c>
      <c r="D326" s="22">
        <v>68</v>
      </c>
      <c r="E326" s="47">
        <v>30</v>
      </c>
      <c r="F326" s="22">
        <v>0</v>
      </c>
      <c r="G326" s="33">
        <v>75</v>
      </c>
      <c r="H326" s="34">
        <v>0.9</v>
      </c>
      <c r="I326" s="33">
        <v>10</v>
      </c>
      <c r="J326" s="30" t="s">
        <v>620</v>
      </c>
      <c r="K326" s="30" t="s">
        <v>637</v>
      </c>
    </row>
    <row r="327" spans="1:11">
      <c r="A327" s="20" t="s">
        <v>1157</v>
      </c>
      <c r="B327" s="22" t="s">
        <v>14</v>
      </c>
      <c r="C327" s="22" t="s">
        <v>1385</v>
      </c>
      <c r="D327" s="22">
        <v>40</v>
      </c>
      <c r="E327" s="48">
        <v>10</v>
      </c>
      <c r="F327" s="22">
        <v>0</v>
      </c>
      <c r="G327" s="33">
        <v>40</v>
      </c>
      <c r="H327" s="34">
        <v>1</v>
      </c>
      <c r="I327" s="33">
        <v>15</v>
      </c>
      <c r="J327" s="30" t="s">
        <v>617</v>
      </c>
      <c r="K327" s="30" t="s">
        <v>757</v>
      </c>
    </row>
    <row r="328" spans="1:11">
      <c r="A328" s="20" t="s">
        <v>1158</v>
      </c>
      <c r="B328" s="22"/>
      <c r="C328" s="22"/>
      <c r="D328" s="22"/>
      <c r="E328" s="22"/>
      <c r="F328" s="22"/>
      <c r="G328" s="33">
        <v>50</v>
      </c>
      <c r="H328" s="34">
        <v>0.9</v>
      </c>
      <c r="I328" s="33">
        <v>15</v>
      </c>
      <c r="J328" s="30" t="s">
        <v>617</v>
      </c>
      <c r="K328" s="30" t="s">
        <v>647</v>
      </c>
    </row>
    <row r="329" spans="1:11">
      <c r="A329" s="20" t="s">
        <v>1159</v>
      </c>
      <c r="B329" s="22"/>
      <c r="C329" s="22"/>
      <c r="D329" s="22"/>
      <c r="E329" s="22"/>
      <c r="F329" s="22"/>
      <c r="G329" s="33">
        <v>50</v>
      </c>
      <c r="H329" s="34">
        <v>0.8</v>
      </c>
      <c r="I329" s="33">
        <v>10</v>
      </c>
      <c r="J329" s="30" t="s">
        <v>617</v>
      </c>
      <c r="K329" s="30" t="s">
        <v>1054</v>
      </c>
    </row>
    <row r="330" spans="1:11">
      <c r="A330" s="20" t="s">
        <v>1160</v>
      </c>
      <c r="B330" s="22"/>
      <c r="C330" s="22"/>
      <c r="D330" s="22"/>
      <c r="E330" s="22"/>
      <c r="F330" s="22"/>
      <c r="G330" s="33">
        <v>150</v>
      </c>
      <c r="H330" s="34">
        <v>0.9</v>
      </c>
      <c r="I330" s="33">
        <v>5</v>
      </c>
      <c r="J330" s="30" t="s">
        <v>617</v>
      </c>
      <c r="K330" s="30" t="s">
        <v>681</v>
      </c>
    </row>
    <row r="331" spans="1:11" ht="30">
      <c r="A331" s="20" t="s">
        <v>1161</v>
      </c>
      <c r="B331" s="22"/>
      <c r="C331" s="22"/>
      <c r="D331" s="22"/>
      <c r="E331" s="22"/>
      <c r="F331" s="22"/>
      <c r="G331" s="33" t="s">
        <v>623</v>
      </c>
      <c r="H331" s="33" t="s">
        <v>623</v>
      </c>
      <c r="I331" s="33">
        <v>10</v>
      </c>
      <c r="J331" s="30" t="s">
        <v>617</v>
      </c>
      <c r="K331" s="30" t="s">
        <v>1162</v>
      </c>
    </row>
    <row r="332" spans="1:11">
      <c r="A332" s="20" t="s">
        <v>1163</v>
      </c>
      <c r="B332" s="22"/>
      <c r="C332" s="22"/>
      <c r="D332" s="22"/>
      <c r="E332" s="22"/>
      <c r="F332" s="22"/>
      <c r="G332" s="33">
        <v>60</v>
      </c>
      <c r="H332" s="34">
        <v>0.85</v>
      </c>
      <c r="I332" s="33">
        <v>15</v>
      </c>
      <c r="J332" s="30" t="s">
        <v>617</v>
      </c>
      <c r="K332" s="30" t="s">
        <v>637</v>
      </c>
    </row>
    <row r="333" spans="1:11" ht="30">
      <c r="A333" s="20" t="s">
        <v>1164</v>
      </c>
      <c r="B333" s="22" t="s">
        <v>14</v>
      </c>
      <c r="C333" s="22" t="s">
        <v>1385</v>
      </c>
      <c r="D333" s="22">
        <v>49</v>
      </c>
      <c r="E333" s="22">
        <v>0</v>
      </c>
      <c r="F333" s="22">
        <v>0</v>
      </c>
      <c r="G333" s="33">
        <v>30</v>
      </c>
      <c r="H333" s="34">
        <v>0.9</v>
      </c>
      <c r="I333" s="33">
        <v>20</v>
      </c>
      <c r="J333" s="30" t="s">
        <v>617</v>
      </c>
      <c r="K333" s="30" t="s">
        <v>951</v>
      </c>
    </row>
    <row r="334" spans="1:11" ht="30">
      <c r="A334" s="20" t="s">
        <v>1165</v>
      </c>
      <c r="B334" s="22" t="s">
        <v>6</v>
      </c>
      <c r="C334" s="22" t="s">
        <v>1752</v>
      </c>
      <c r="D334" s="22">
        <v>0</v>
      </c>
      <c r="E334" s="45">
        <v>50</v>
      </c>
      <c r="F334" s="22">
        <v>0</v>
      </c>
      <c r="G334" s="33" t="s">
        <v>623</v>
      </c>
      <c r="H334" s="33" t="s">
        <v>623</v>
      </c>
      <c r="I334" s="33">
        <v>10</v>
      </c>
      <c r="J334" s="30" t="s">
        <v>624</v>
      </c>
      <c r="K334" s="30" t="s">
        <v>1166</v>
      </c>
    </row>
    <row r="335" spans="1:11">
      <c r="A335" s="20" t="s">
        <v>1167</v>
      </c>
      <c r="B335" s="22"/>
      <c r="C335" s="22"/>
      <c r="D335" s="22"/>
      <c r="E335" s="22"/>
      <c r="F335" s="22"/>
      <c r="G335" s="33">
        <v>100</v>
      </c>
      <c r="H335" s="34">
        <v>0.95</v>
      </c>
      <c r="I335" s="33">
        <v>5</v>
      </c>
      <c r="J335" s="30" t="s">
        <v>617</v>
      </c>
      <c r="K335" s="30" t="s">
        <v>1168</v>
      </c>
    </row>
    <row r="336" spans="1:11">
      <c r="A336" s="20" t="s">
        <v>1169</v>
      </c>
      <c r="B336" s="22" t="s">
        <v>11</v>
      </c>
      <c r="C336" s="22" t="s">
        <v>1388</v>
      </c>
      <c r="D336" s="22">
        <v>0</v>
      </c>
      <c r="E336" s="48">
        <v>25</v>
      </c>
      <c r="F336" s="22">
        <v>0</v>
      </c>
      <c r="G336" s="33" t="s">
        <v>623</v>
      </c>
      <c r="H336" s="33" t="s">
        <v>623</v>
      </c>
      <c r="I336" s="33">
        <v>25</v>
      </c>
      <c r="J336" s="30" t="s">
        <v>651</v>
      </c>
      <c r="K336" s="30" t="s">
        <v>1170</v>
      </c>
    </row>
    <row r="337" spans="1:11">
      <c r="A337" s="20" t="s">
        <v>1171</v>
      </c>
      <c r="B337" s="22"/>
      <c r="C337" s="22"/>
      <c r="D337" s="22"/>
      <c r="E337" s="22"/>
      <c r="F337" s="22"/>
      <c r="G337" s="33">
        <v>15</v>
      </c>
      <c r="H337" s="34">
        <v>0.7</v>
      </c>
      <c r="I337" s="33">
        <v>15</v>
      </c>
      <c r="J337" s="30" t="s">
        <v>617</v>
      </c>
      <c r="K337" s="30" t="s">
        <v>678</v>
      </c>
    </row>
    <row r="338" spans="1:11">
      <c r="A338" s="20" t="s">
        <v>1172</v>
      </c>
      <c r="B338" s="22"/>
      <c r="C338" s="22"/>
      <c r="D338" s="22"/>
      <c r="E338" s="22"/>
      <c r="F338" s="22"/>
      <c r="G338" s="33" t="s">
        <v>623</v>
      </c>
      <c r="H338" s="34">
        <v>1</v>
      </c>
      <c r="I338" s="33">
        <v>15</v>
      </c>
      <c r="J338" s="30" t="s">
        <v>617</v>
      </c>
      <c r="K338" s="30" t="s">
        <v>973</v>
      </c>
    </row>
    <row r="339" spans="1:11">
      <c r="A339" s="20" t="s">
        <v>1173</v>
      </c>
      <c r="B339" s="22" t="s">
        <v>14</v>
      </c>
      <c r="C339" s="22" t="s">
        <v>1388</v>
      </c>
      <c r="D339" s="484" t="s">
        <v>1753</v>
      </c>
      <c r="E339" s="485"/>
      <c r="F339" s="486"/>
      <c r="G339" s="33" t="s">
        <v>623</v>
      </c>
      <c r="H339" s="33" t="s">
        <v>623</v>
      </c>
      <c r="I339" s="33">
        <v>10</v>
      </c>
      <c r="J339" s="30" t="s">
        <v>896</v>
      </c>
      <c r="K339" s="30" t="s">
        <v>1174</v>
      </c>
    </row>
    <row r="340" spans="1:11">
      <c r="A340" s="20" t="s">
        <v>1175</v>
      </c>
      <c r="B340" s="22" t="s">
        <v>11</v>
      </c>
      <c r="C340" s="22" t="s">
        <v>1388</v>
      </c>
      <c r="D340" s="22">
        <v>0</v>
      </c>
      <c r="E340" s="48">
        <v>20</v>
      </c>
      <c r="F340" s="22">
        <v>0</v>
      </c>
      <c r="G340" s="33" t="s">
        <v>623</v>
      </c>
      <c r="H340" s="34">
        <v>0.9</v>
      </c>
      <c r="I340" s="33">
        <v>10</v>
      </c>
      <c r="J340" s="30" t="s">
        <v>617</v>
      </c>
      <c r="K340" s="30" t="s">
        <v>1176</v>
      </c>
    </row>
    <row r="341" spans="1:11">
      <c r="A341" s="20" t="s">
        <v>1177</v>
      </c>
      <c r="B341" s="22"/>
      <c r="C341" s="22"/>
      <c r="D341" s="22"/>
      <c r="E341" s="22"/>
      <c r="F341" s="22"/>
      <c r="G341" s="33">
        <v>40</v>
      </c>
      <c r="H341" s="34">
        <v>1</v>
      </c>
      <c r="I341" s="33">
        <v>35</v>
      </c>
      <c r="J341" s="30" t="s">
        <v>617</v>
      </c>
      <c r="K341" s="30" t="s">
        <v>647</v>
      </c>
    </row>
    <row r="342" spans="1:11">
      <c r="A342" s="20" t="s">
        <v>1178</v>
      </c>
      <c r="B342" s="22" t="s">
        <v>11</v>
      </c>
      <c r="C342" s="22" t="s">
        <v>1388</v>
      </c>
      <c r="D342" s="22">
        <v>0</v>
      </c>
      <c r="E342" s="48">
        <v>20</v>
      </c>
      <c r="F342" s="22">
        <v>0</v>
      </c>
      <c r="G342" s="33" t="s">
        <v>623</v>
      </c>
      <c r="H342" s="34">
        <v>0.85</v>
      </c>
      <c r="I342" s="33">
        <v>40</v>
      </c>
      <c r="J342" s="30" t="s">
        <v>617</v>
      </c>
      <c r="K342" s="30" t="s">
        <v>1179</v>
      </c>
    </row>
    <row r="343" spans="1:11">
      <c r="A343" s="20" t="s">
        <v>1180</v>
      </c>
      <c r="B343" s="22"/>
      <c r="C343" s="22"/>
      <c r="D343" s="22"/>
      <c r="E343" s="22"/>
      <c r="F343" s="22"/>
      <c r="G343" s="33">
        <v>70</v>
      </c>
      <c r="H343" s="34">
        <v>1</v>
      </c>
      <c r="I343" s="33">
        <v>20</v>
      </c>
      <c r="J343" s="30" t="s">
        <v>617</v>
      </c>
      <c r="K343" s="30" t="s">
        <v>1181</v>
      </c>
    </row>
    <row r="344" spans="1:11">
      <c r="A344" s="20" t="s">
        <v>1182</v>
      </c>
      <c r="B344" s="22" t="s">
        <v>8</v>
      </c>
      <c r="C344" s="22" t="s">
        <v>1385</v>
      </c>
      <c r="D344" s="22">
        <v>80</v>
      </c>
      <c r="E344" s="22">
        <v>0</v>
      </c>
      <c r="F344" s="22">
        <v>0</v>
      </c>
      <c r="G344" s="33">
        <v>80</v>
      </c>
      <c r="H344" s="34">
        <v>1</v>
      </c>
      <c r="I344" s="33">
        <v>15</v>
      </c>
      <c r="J344" s="30" t="s">
        <v>617</v>
      </c>
      <c r="K344" s="30" t="s">
        <v>647</v>
      </c>
    </row>
    <row r="345" spans="1:11">
      <c r="A345" s="20" t="s">
        <v>1183</v>
      </c>
      <c r="B345" s="22"/>
      <c r="C345" s="22"/>
      <c r="D345" s="22"/>
      <c r="E345" s="22"/>
      <c r="F345" s="22"/>
      <c r="G345" s="33">
        <v>120</v>
      </c>
      <c r="H345" s="34">
        <v>0.85</v>
      </c>
      <c r="I345" s="33">
        <v>5</v>
      </c>
      <c r="J345" s="30" t="s">
        <v>617</v>
      </c>
      <c r="K345" s="30" t="s">
        <v>1184</v>
      </c>
    </row>
    <row r="346" spans="1:11">
      <c r="A346" s="20" t="s">
        <v>1185</v>
      </c>
      <c r="B346" s="22"/>
      <c r="C346" s="22"/>
      <c r="D346" s="22"/>
      <c r="E346" s="22"/>
      <c r="F346" s="22"/>
      <c r="G346" s="33" t="s">
        <v>623</v>
      </c>
      <c r="H346" s="34">
        <v>1</v>
      </c>
      <c r="I346" s="33">
        <v>20</v>
      </c>
      <c r="J346" s="30" t="s">
        <v>617</v>
      </c>
      <c r="K346" s="30" t="s">
        <v>1067</v>
      </c>
    </row>
    <row r="347" spans="1:11">
      <c r="A347" s="20" t="s">
        <v>1186</v>
      </c>
      <c r="B347" s="22"/>
      <c r="C347" s="22"/>
      <c r="D347" s="22"/>
      <c r="E347" s="22"/>
      <c r="F347" s="22"/>
      <c r="G347" s="33">
        <v>200</v>
      </c>
      <c r="H347" s="34">
        <v>1</v>
      </c>
      <c r="I347" s="33">
        <v>5</v>
      </c>
      <c r="J347" s="30" t="s">
        <v>781</v>
      </c>
      <c r="K347" s="30" t="s">
        <v>830</v>
      </c>
    </row>
    <row r="348" spans="1:11">
      <c r="A348" s="20" t="s">
        <v>1187</v>
      </c>
      <c r="B348" s="22" t="s">
        <v>7</v>
      </c>
      <c r="C348" s="22" t="s">
        <v>1386</v>
      </c>
      <c r="D348" s="22">
        <v>80</v>
      </c>
      <c r="E348" s="48">
        <v>10</v>
      </c>
      <c r="F348" s="22">
        <v>0</v>
      </c>
      <c r="G348" s="33">
        <v>80</v>
      </c>
      <c r="H348" s="34">
        <v>1</v>
      </c>
      <c r="I348" s="33">
        <v>15</v>
      </c>
      <c r="J348" s="30" t="s">
        <v>617</v>
      </c>
      <c r="K348" s="30" t="s">
        <v>1188</v>
      </c>
    </row>
    <row r="349" spans="1:11">
      <c r="A349" s="20" t="s">
        <v>1189</v>
      </c>
      <c r="B349" s="22" t="s">
        <v>7</v>
      </c>
      <c r="C349" s="22" t="s">
        <v>1385</v>
      </c>
      <c r="D349" s="22">
        <v>70</v>
      </c>
      <c r="E349" s="22">
        <v>0</v>
      </c>
      <c r="F349" s="22">
        <v>0</v>
      </c>
      <c r="G349" s="33">
        <v>70</v>
      </c>
      <c r="H349" s="34">
        <v>1</v>
      </c>
      <c r="I349" s="33">
        <v>15</v>
      </c>
      <c r="J349" s="30" t="s">
        <v>617</v>
      </c>
      <c r="K349" s="30" t="s">
        <v>1069</v>
      </c>
    </row>
    <row r="350" spans="1:11" ht="45">
      <c r="A350" s="20" t="s">
        <v>1190</v>
      </c>
      <c r="B350" s="22"/>
      <c r="C350" s="22"/>
      <c r="D350" s="22"/>
      <c r="E350" s="22"/>
      <c r="F350" s="22"/>
      <c r="G350" s="33">
        <v>120</v>
      </c>
      <c r="H350" s="34">
        <v>1</v>
      </c>
      <c r="I350" s="33">
        <v>5</v>
      </c>
      <c r="J350" s="30" t="s">
        <v>617</v>
      </c>
      <c r="K350" s="30" t="s">
        <v>1191</v>
      </c>
    </row>
    <row r="351" spans="1:11">
      <c r="A351" s="20" t="s">
        <v>1192</v>
      </c>
      <c r="B351" s="22"/>
      <c r="C351" s="22"/>
      <c r="D351" s="22"/>
      <c r="E351" s="22"/>
      <c r="F351" s="22"/>
      <c r="G351" s="33">
        <v>60</v>
      </c>
      <c r="H351" s="33" t="s">
        <v>623</v>
      </c>
      <c r="I351" s="33">
        <v>20</v>
      </c>
      <c r="J351" s="30" t="s">
        <v>617</v>
      </c>
      <c r="K351" s="30" t="s">
        <v>630</v>
      </c>
    </row>
    <row r="352" spans="1:11" s="25" customFormat="1">
      <c r="A352" s="23" t="s">
        <v>1193</v>
      </c>
      <c r="B352" s="24" t="s">
        <v>7</v>
      </c>
      <c r="C352" s="24" t="s">
        <v>1385</v>
      </c>
      <c r="D352" s="24">
        <v>70</v>
      </c>
      <c r="E352" s="24">
        <v>0</v>
      </c>
      <c r="F352" s="24">
        <v>1</v>
      </c>
      <c r="G352" s="35">
        <v>40</v>
      </c>
      <c r="H352" s="36">
        <v>1</v>
      </c>
      <c r="I352" s="35">
        <v>30</v>
      </c>
      <c r="J352" s="31" t="s">
        <v>617</v>
      </c>
      <c r="K352" s="31" t="s">
        <v>643</v>
      </c>
    </row>
    <row r="353" spans="1:11">
      <c r="A353" s="20" t="s">
        <v>1194</v>
      </c>
      <c r="B353" s="22"/>
      <c r="C353" s="22"/>
      <c r="D353" s="22"/>
      <c r="E353" s="22"/>
      <c r="F353" s="22"/>
      <c r="G353" s="33" t="s">
        <v>623</v>
      </c>
      <c r="H353" s="33" t="s">
        <v>623</v>
      </c>
      <c r="I353" s="33">
        <v>30</v>
      </c>
      <c r="J353" s="30" t="s">
        <v>624</v>
      </c>
      <c r="K353" s="30" t="s">
        <v>943</v>
      </c>
    </row>
    <row r="354" spans="1:11">
      <c r="A354" s="20" t="s">
        <v>1195</v>
      </c>
      <c r="B354" s="22"/>
      <c r="C354" s="22"/>
      <c r="D354" s="22"/>
      <c r="E354" s="22"/>
      <c r="F354" s="22"/>
      <c r="G354" s="33" t="s">
        <v>623</v>
      </c>
      <c r="H354" s="34">
        <v>0.3</v>
      </c>
      <c r="I354" s="33">
        <v>5</v>
      </c>
      <c r="J354" s="30" t="s">
        <v>617</v>
      </c>
      <c r="K354" s="30" t="s">
        <v>852</v>
      </c>
    </row>
    <row r="355" spans="1:11">
      <c r="A355" s="20" t="s">
        <v>1196</v>
      </c>
      <c r="B355" s="22"/>
      <c r="C355" s="22"/>
      <c r="D355" s="22"/>
      <c r="E355" s="22"/>
      <c r="F355" s="22"/>
      <c r="G355" s="33">
        <v>60</v>
      </c>
      <c r="H355" s="33" t="s">
        <v>623</v>
      </c>
      <c r="I355" s="33">
        <v>20</v>
      </c>
      <c r="J355" s="30" t="s">
        <v>617</v>
      </c>
      <c r="K355" s="30" t="s">
        <v>630</v>
      </c>
    </row>
    <row r="356" spans="1:11">
      <c r="A356" s="20" t="s">
        <v>1197</v>
      </c>
      <c r="B356" s="22" t="s">
        <v>0</v>
      </c>
      <c r="C356" s="22" t="s">
        <v>1386</v>
      </c>
      <c r="D356" s="22">
        <v>75</v>
      </c>
      <c r="E356" s="47">
        <v>10</v>
      </c>
      <c r="F356" s="22">
        <v>0</v>
      </c>
      <c r="G356" s="33">
        <v>75</v>
      </c>
      <c r="H356" s="34">
        <v>1</v>
      </c>
      <c r="I356" s="33">
        <v>15</v>
      </c>
      <c r="J356" s="30" t="s">
        <v>617</v>
      </c>
      <c r="K356" s="30" t="s">
        <v>734</v>
      </c>
    </row>
    <row r="357" spans="1:11">
      <c r="A357" s="20" t="s">
        <v>1198</v>
      </c>
      <c r="B357" s="22"/>
      <c r="C357" s="22"/>
      <c r="D357" s="22"/>
      <c r="E357" s="22"/>
      <c r="F357" s="22"/>
      <c r="G357" s="33">
        <v>60</v>
      </c>
      <c r="H357" s="34">
        <v>1</v>
      </c>
      <c r="I357" s="33">
        <v>5</v>
      </c>
      <c r="J357" s="30" t="s">
        <v>617</v>
      </c>
      <c r="K357" s="30" t="s">
        <v>641</v>
      </c>
    </row>
    <row r="358" spans="1:11">
      <c r="A358" s="20" t="s">
        <v>1199</v>
      </c>
      <c r="B358" s="22"/>
      <c r="C358" s="22"/>
      <c r="D358" s="22"/>
      <c r="E358" s="22"/>
      <c r="F358" s="22"/>
      <c r="G358" s="33" t="s">
        <v>623</v>
      </c>
      <c r="H358" s="34">
        <v>0.55000000000000004</v>
      </c>
      <c r="I358" s="33">
        <v>15</v>
      </c>
      <c r="J358" s="30" t="s">
        <v>617</v>
      </c>
      <c r="K358" s="30" t="s">
        <v>1200</v>
      </c>
    </row>
    <row r="359" spans="1:11" ht="30">
      <c r="A359" s="20" t="s">
        <v>1201</v>
      </c>
      <c r="B359" s="22"/>
      <c r="C359" s="22"/>
      <c r="D359" s="22"/>
      <c r="E359" s="22"/>
      <c r="F359" s="22"/>
      <c r="G359" s="33" t="s">
        <v>623</v>
      </c>
      <c r="H359" s="33" t="s">
        <v>623</v>
      </c>
      <c r="I359" s="33">
        <v>1</v>
      </c>
      <c r="J359" s="30" t="s">
        <v>617</v>
      </c>
      <c r="K359" s="30" t="s">
        <v>1202</v>
      </c>
    </row>
    <row r="360" spans="1:11">
      <c r="A360" s="20" t="s">
        <v>1203</v>
      </c>
      <c r="B360" s="22" t="s">
        <v>13</v>
      </c>
      <c r="C360" s="22" t="s">
        <v>1388</v>
      </c>
      <c r="D360" s="484" t="s">
        <v>1753</v>
      </c>
      <c r="E360" s="485"/>
      <c r="F360" s="486"/>
      <c r="G360" s="33" t="s">
        <v>623</v>
      </c>
      <c r="H360" s="33" t="s">
        <v>623</v>
      </c>
      <c r="I360" s="33">
        <v>10</v>
      </c>
      <c r="J360" s="30" t="s">
        <v>617</v>
      </c>
      <c r="K360" s="30" t="s">
        <v>1204</v>
      </c>
    </row>
    <row r="361" spans="1:11" ht="30">
      <c r="A361" s="20" t="s">
        <v>1205</v>
      </c>
      <c r="B361" s="22"/>
      <c r="C361" s="22"/>
      <c r="D361" s="22"/>
      <c r="E361" s="22"/>
      <c r="F361" s="22"/>
      <c r="G361" s="33">
        <v>100</v>
      </c>
      <c r="H361" s="34">
        <v>1</v>
      </c>
      <c r="I361" s="33">
        <v>15</v>
      </c>
      <c r="J361" s="30" t="s">
        <v>617</v>
      </c>
      <c r="K361" s="30" t="s">
        <v>1206</v>
      </c>
    </row>
    <row r="362" spans="1:11" ht="30">
      <c r="A362" s="20" t="s">
        <v>1207</v>
      </c>
      <c r="B362" s="22" t="s">
        <v>6</v>
      </c>
      <c r="C362" s="22" t="s">
        <v>1385</v>
      </c>
      <c r="D362" s="22">
        <v>63</v>
      </c>
      <c r="E362" s="47">
        <v>30</v>
      </c>
      <c r="F362" s="22">
        <v>0</v>
      </c>
      <c r="G362" s="33">
        <v>140</v>
      </c>
      <c r="H362" s="34">
        <v>0.9</v>
      </c>
      <c r="I362" s="33">
        <v>5</v>
      </c>
      <c r="J362" s="30" t="s">
        <v>617</v>
      </c>
      <c r="K362" s="30" t="s">
        <v>1208</v>
      </c>
    </row>
    <row r="363" spans="1:11">
      <c r="A363" s="20" t="s">
        <v>1209</v>
      </c>
      <c r="B363" s="22"/>
      <c r="C363" s="22"/>
      <c r="D363" s="22"/>
      <c r="E363" s="22"/>
      <c r="F363" s="22"/>
      <c r="G363" s="33">
        <v>85</v>
      </c>
      <c r="H363" s="34">
        <v>0.9</v>
      </c>
      <c r="I363" s="33">
        <v>15</v>
      </c>
      <c r="J363" s="30" t="s">
        <v>617</v>
      </c>
      <c r="K363" s="30" t="s">
        <v>1210</v>
      </c>
    </row>
    <row r="364" spans="1:11">
      <c r="A364" s="20" t="s">
        <v>1211</v>
      </c>
      <c r="B364" s="22" t="s">
        <v>11</v>
      </c>
      <c r="C364" s="22" t="s">
        <v>1752</v>
      </c>
      <c r="D364" s="22">
        <v>0</v>
      </c>
      <c r="E364" s="45">
        <v>50</v>
      </c>
      <c r="F364" s="22">
        <v>0</v>
      </c>
      <c r="G364" s="33" t="s">
        <v>623</v>
      </c>
      <c r="H364" s="33" t="s">
        <v>623</v>
      </c>
      <c r="I364" s="33">
        <v>10</v>
      </c>
      <c r="J364" s="30" t="s">
        <v>624</v>
      </c>
      <c r="K364" s="30" t="s">
        <v>927</v>
      </c>
    </row>
    <row r="365" spans="1:11">
      <c r="A365" s="20" t="s">
        <v>1212</v>
      </c>
      <c r="B365" s="22"/>
      <c r="C365" s="22"/>
      <c r="D365" s="22"/>
      <c r="E365" s="22"/>
      <c r="F365" s="22"/>
      <c r="G365" s="33">
        <v>80</v>
      </c>
      <c r="H365" s="34">
        <v>0.75</v>
      </c>
      <c r="I365" s="33">
        <v>20</v>
      </c>
      <c r="J365" s="30" t="s">
        <v>617</v>
      </c>
      <c r="K365" s="30" t="s">
        <v>647</v>
      </c>
    </row>
    <row r="366" spans="1:11">
      <c r="A366" s="20" t="s">
        <v>1213</v>
      </c>
      <c r="B366" s="22"/>
      <c r="C366" s="22"/>
      <c r="D366" s="22"/>
      <c r="E366" s="22"/>
      <c r="F366" s="22"/>
      <c r="G366" s="33">
        <v>70</v>
      </c>
      <c r="H366" s="34">
        <v>1</v>
      </c>
      <c r="I366" s="33">
        <v>20</v>
      </c>
      <c r="J366" s="30" t="s">
        <v>617</v>
      </c>
      <c r="K366" s="30" t="s">
        <v>1069</v>
      </c>
    </row>
    <row r="367" spans="1:11">
      <c r="A367" s="20" t="s">
        <v>1214</v>
      </c>
      <c r="B367" s="22"/>
      <c r="C367" s="22"/>
      <c r="D367" s="22"/>
      <c r="E367" s="22"/>
      <c r="F367" s="22"/>
      <c r="G367" s="33" t="s">
        <v>623</v>
      </c>
      <c r="H367" s="34">
        <v>0.75</v>
      </c>
      <c r="I367" s="33">
        <v>15</v>
      </c>
      <c r="J367" s="30" t="s">
        <v>617</v>
      </c>
      <c r="K367" s="30" t="s">
        <v>1200</v>
      </c>
    </row>
    <row r="368" spans="1:11" ht="30">
      <c r="A368" s="20" t="s">
        <v>1215</v>
      </c>
      <c r="B368" s="22"/>
      <c r="C368" s="22"/>
      <c r="D368" s="22"/>
      <c r="E368" s="22"/>
      <c r="F368" s="22"/>
      <c r="G368" s="33" t="s">
        <v>623</v>
      </c>
      <c r="H368" s="33" t="s">
        <v>623</v>
      </c>
      <c r="I368" s="33">
        <v>10</v>
      </c>
      <c r="J368" s="30" t="s">
        <v>654</v>
      </c>
      <c r="K368" s="30" t="s">
        <v>1216</v>
      </c>
    </row>
    <row r="369" spans="1:11">
      <c r="A369" s="20" t="s">
        <v>1217</v>
      </c>
      <c r="B369" s="22"/>
      <c r="C369" s="22"/>
      <c r="D369" s="22"/>
      <c r="E369" s="22"/>
      <c r="F369" s="22"/>
      <c r="G369" s="33">
        <v>65</v>
      </c>
      <c r="H369" s="34">
        <v>1</v>
      </c>
      <c r="I369" s="33">
        <v>20</v>
      </c>
      <c r="J369" s="30" t="s">
        <v>617</v>
      </c>
      <c r="K369" s="30" t="s">
        <v>908</v>
      </c>
    </row>
    <row r="370" spans="1:11">
      <c r="A370" s="20" t="s">
        <v>1218</v>
      </c>
      <c r="B370" s="22" t="s">
        <v>12</v>
      </c>
      <c r="C370" s="22" t="s">
        <v>1386</v>
      </c>
      <c r="D370" s="22">
        <v>90</v>
      </c>
      <c r="E370" s="47">
        <v>30</v>
      </c>
      <c r="F370" s="22">
        <v>0</v>
      </c>
      <c r="G370" s="33">
        <v>90</v>
      </c>
      <c r="H370" s="34">
        <v>1</v>
      </c>
      <c r="I370" s="33">
        <v>10</v>
      </c>
      <c r="J370" s="30" t="s">
        <v>617</v>
      </c>
      <c r="K370" s="30" t="s">
        <v>908</v>
      </c>
    </row>
    <row r="371" spans="1:11" ht="30">
      <c r="A371" s="20" t="s">
        <v>1219</v>
      </c>
      <c r="B371" s="22"/>
      <c r="C371" s="22"/>
      <c r="D371" s="22"/>
      <c r="E371" s="22"/>
      <c r="F371" s="22"/>
      <c r="G371" s="33">
        <v>60</v>
      </c>
      <c r="H371" s="34">
        <v>1</v>
      </c>
      <c r="I371" s="33">
        <v>10</v>
      </c>
      <c r="J371" s="30" t="s">
        <v>617</v>
      </c>
      <c r="K371" s="30" t="s">
        <v>1220</v>
      </c>
    </row>
    <row r="372" spans="1:11">
      <c r="A372" s="20" t="s">
        <v>1221</v>
      </c>
      <c r="B372" s="22"/>
      <c r="C372" s="22"/>
      <c r="D372" s="22"/>
      <c r="E372" s="22"/>
      <c r="F372" s="22"/>
      <c r="G372" s="33">
        <v>20</v>
      </c>
      <c r="H372" s="34">
        <v>0.7</v>
      </c>
      <c r="I372" s="33">
        <v>20</v>
      </c>
      <c r="J372" s="30" t="s">
        <v>617</v>
      </c>
      <c r="K372" s="30" t="s">
        <v>1222</v>
      </c>
    </row>
    <row r="373" spans="1:11">
      <c r="A373" s="20" t="s">
        <v>1223</v>
      </c>
      <c r="B373" s="22"/>
      <c r="C373" s="22"/>
      <c r="D373" s="22"/>
      <c r="E373" s="22"/>
      <c r="F373" s="22"/>
      <c r="G373" s="33" t="s">
        <v>623</v>
      </c>
      <c r="H373" s="34">
        <v>1</v>
      </c>
      <c r="I373" s="33">
        <v>20</v>
      </c>
      <c r="J373" s="30" t="s">
        <v>617</v>
      </c>
      <c r="K373" s="30" t="s">
        <v>973</v>
      </c>
    </row>
    <row r="374" spans="1:11" ht="30">
      <c r="A374" s="20" t="s">
        <v>1224</v>
      </c>
      <c r="B374" s="22" t="s">
        <v>1</v>
      </c>
      <c r="C374" s="22" t="s">
        <v>1388</v>
      </c>
      <c r="D374" s="484" t="s">
        <v>1753</v>
      </c>
      <c r="E374" s="485"/>
      <c r="F374" s="486"/>
      <c r="G374" s="33" t="s">
        <v>623</v>
      </c>
      <c r="H374" s="33" t="s">
        <v>623</v>
      </c>
      <c r="I374" s="33">
        <v>10</v>
      </c>
      <c r="J374" s="30" t="s">
        <v>654</v>
      </c>
      <c r="K374" s="30" t="s">
        <v>1225</v>
      </c>
    </row>
    <row r="375" spans="1:11" ht="30">
      <c r="A375" s="20" t="s">
        <v>1226</v>
      </c>
      <c r="B375" s="22"/>
      <c r="C375" s="22"/>
      <c r="D375" s="22"/>
      <c r="E375" s="22"/>
      <c r="F375" s="22"/>
      <c r="G375" s="33">
        <v>40</v>
      </c>
      <c r="H375" s="34">
        <v>1</v>
      </c>
      <c r="I375" s="33">
        <v>15</v>
      </c>
      <c r="J375" s="30" t="s">
        <v>617</v>
      </c>
      <c r="K375" s="30" t="s">
        <v>1227</v>
      </c>
    </row>
    <row r="376" spans="1:11">
      <c r="A376" s="20" t="s">
        <v>1228</v>
      </c>
      <c r="B376" s="22" t="s">
        <v>11</v>
      </c>
      <c r="C376" s="22" t="s">
        <v>1752</v>
      </c>
      <c r="D376" s="22">
        <v>0</v>
      </c>
      <c r="E376" s="45">
        <v>50</v>
      </c>
      <c r="F376" s="22">
        <v>0</v>
      </c>
      <c r="G376" s="33" t="s">
        <v>623</v>
      </c>
      <c r="H376" s="33" t="s">
        <v>623</v>
      </c>
      <c r="I376" s="33">
        <v>10</v>
      </c>
      <c r="J376" s="30" t="s">
        <v>624</v>
      </c>
      <c r="K376" s="30" t="s">
        <v>927</v>
      </c>
    </row>
    <row r="377" spans="1:11">
      <c r="A377" s="20" t="s">
        <v>1229</v>
      </c>
      <c r="B377" s="22"/>
      <c r="C377" s="22"/>
      <c r="D377" s="22"/>
      <c r="E377" s="22"/>
      <c r="F377" s="22"/>
      <c r="G377" s="33">
        <v>120</v>
      </c>
      <c r="H377" s="34">
        <v>1</v>
      </c>
      <c r="I377" s="33">
        <v>10</v>
      </c>
      <c r="J377" s="30" t="s">
        <v>617</v>
      </c>
      <c r="K377" s="30" t="s">
        <v>1230</v>
      </c>
    </row>
    <row r="378" spans="1:11">
      <c r="A378" s="20" t="s">
        <v>1231</v>
      </c>
      <c r="B378" s="22"/>
      <c r="C378" s="22"/>
      <c r="D378" s="22"/>
      <c r="E378" s="22"/>
      <c r="F378" s="22"/>
      <c r="G378" s="33" t="s">
        <v>623</v>
      </c>
      <c r="H378" s="34">
        <v>0.9</v>
      </c>
      <c r="I378" s="33">
        <v>20</v>
      </c>
      <c r="J378" s="30" t="s">
        <v>617</v>
      </c>
      <c r="K378" s="30" t="s">
        <v>1232</v>
      </c>
    </row>
    <row r="379" spans="1:11">
      <c r="A379" s="20" t="s">
        <v>1233</v>
      </c>
      <c r="B379" s="22"/>
      <c r="C379" s="22"/>
      <c r="D379" s="22"/>
      <c r="E379" s="22"/>
      <c r="F379" s="22"/>
      <c r="G379" s="33">
        <v>100</v>
      </c>
      <c r="H379" s="34">
        <v>0.95</v>
      </c>
      <c r="I379" s="33">
        <v>5</v>
      </c>
      <c r="J379" s="30" t="s">
        <v>617</v>
      </c>
      <c r="K379" s="30" t="s">
        <v>1069</v>
      </c>
    </row>
    <row r="380" spans="1:11">
      <c r="A380" s="20" t="s">
        <v>1234</v>
      </c>
      <c r="B380" s="22"/>
      <c r="C380" s="22"/>
      <c r="D380" s="22"/>
      <c r="E380" s="22"/>
      <c r="F380" s="22"/>
      <c r="G380" s="33">
        <v>65</v>
      </c>
      <c r="H380" s="34">
        <v>1</v>
      </c>
      <c r="I380" s="33">
        <v>20</v>
      </c>
      <c r="J380" s="30" t="s">
        <v>617</v>
      </c>
      <c r="K380" s="30" t="s">
        <v>689</v>
      </c>
    </row>
    <row r="381" spans="1:11">
      <c r="A381" s="20" t="s">
        <v>1235</v>
      </c>
      <c r="B381" s="22" t="s">
        <v>0</v>
      </c>
      <c r="C381" s="22" t="s">
        <v>1388</v>
      </c>
      <c r="D381" s="22">
        <v>0</v>
      </c>
      <c r="E381" s="48">
        <v>20</v>
      </c>
      <c r="F381" s="22">
        <v>0</v>
      </c>
      <c r="G381" s="33" t="s">
        <v>623</v>
      </c>
      <c r="H381" s="33" t="s">
        <v>623</v>
      </c>
      <c r="I381" s="33">
        <v>10</v>
      </c>
      <c r="J381" s="30" t="s">
        <v>617</v>
      </c>
      <c r="K381" s="30" t="s">
        <v>687</v>
      </c>
    </row>
    <row r="382" spans="1:11">
      <c r="A382" s="20" t="s">
        <v>1236</v>
      </c>
      <c r="B382" s="22"/>
      <c r="C382" s="22"/>
      <c r="D382" s="22"/>
      <c r="E382" s="22"/>
      <c r="F382" s="22"/>
      <c r="G382" s="33">
        <v>20</v>
      </c>
      <c r="H382" s="34">
        <v>1</v>
      </c>
      <c r="I382" s="33">
        <v>15</v>
      </c>
      <c r="J382" s="30" t="s">
        <v>617</v>
      </c>
      <c r="K382" s="30" t="s">
        <v>649</v>
      </c>
    </row>
    <row r="383" spans="1:11" ht="30">
      <c r="A383" s="20" t="s">
        <v>1237</v>
      </c>
      <c r="B383" s="22"/>
      <c r="C383" s="22"/>
      <c r="D383" s="22"/>
      <c r="E383" s="22"/>
      <c r="F383" s="22"/>
      <c r="G383" s="33" t="s">
        <v>623</v>
      </c>
      <c r="H383" s="33" t="s">
        <v>623</v>
      </c>
      <c r="I383" s="33">
        <v>20</v>
      </c>
      <c r="J383" s="30" t="s">
        <v>1238</v>
      </c>
      <c r="K383" s="30" t="s">
        <v>1239</v>
      </c>
    </row>
    <row r="384" spans="1:11" ht="30">
      <c r="A384" s="20" t="s">
        <v>1240</v>
      </c>
      <c r="B384" s="22" t="s">
        <v>11</v>
      </c>
      <c r="C384" s="22" t="s">
        <v>1386</v>
      </c>
      <c r="D384" s="22">
        <v>50</v>
      </c>
      <c r="E384" s="22">
        <v>0</v>
      </c>
      <c r="F384" s="22">
        <v>0</v>
      </c>
      <c r="G384" s="33" t="s">
        <v>623</v>
      </c>
      <c r="H384" s="34">
        <v>1</v>
      </c>
      <c r="I384" s="33">
        <v>10</v>
      </c>
      <c r="J384" s="30" t="s">
        <v>617</v>
      </c>
      <c r="K384" s="30" t="s">
        <v>1241</v>
      </c>
    </row>
    <row r="385" spans="1:11">
      <c r="A385" s="20" t="s">
        <v>1242</v>
      </c>
      <c r="B385" s="22"/>
      <c r="C385" s="22"/>
      <c r="D385" s="22"/>
      <c r="E385" s="22"/>
      <c r="F385" s="22"/>
      <c r="G385" s="33" t="s">
        <v>623</v>
      </c>
      <c r="H385" s="34">
        <v>1</v>
      </c>
      <c r="I385" s="33">
        <v>10</v>
      </c>
      <c r="J385" s="30" t="s">
        <v>617</v>
      </c>
      <c r="K385" s="30" t="s">
        <v>1243</v>
      </c>
    </row>
    <row r="386" spans="1:11">
      <c r="A386" s="20" t="s">
        <v>1244</v>
      </c>
      <c r="B386" s="22"/>
      <c r="C386" s="22"/>
      <c r="D386" s="22"/>
      <c r="E386" s="22"/>
      <c r="F386" s="22"/>
      <c r="G386" s="33" t="s">
        <v>623</v>
      </c>
      <c r="H386" s="33" t="s">
        <v>623</v>
      </c>
      <c r="I386" s="33">
        <v>40</v>
      </c>
      <c r="J386" s="30" t="s">
        <v>624</v>
      </c>
      <c r="K386" s="30" t="s">
        <v>1245</v>
      </c>
    </row>
    <row r="387" spans="1:11">
      <c r="A387" s="20" t="s">
        <v>1246</v>
      </c>
      <c r="B387" s="22"/>
      <c r="C387" s="22"/>
      <c r="D387" s="22"/>
      <c r="E387" s="22"/>
      <c r="F387" s="22"/>
      <c r="G387" s="33" t="s">
        <v>623</v>
      </c>
      <c r="H387" s="34">
        <v>1</v>
      </c>
      <c r="I387" s="33">
        <v>15</v>
      </c>
      <c r="J387" s="30" t="s">
        <v>617</v>
      </c>
      <c r="K387" s="30" t="s">
        <v>1200</v>
      </c>
    </row>
    <row r="388" spans="1:11">
      <c r="A388" s="20" t="s">
        <v>1247</v>
      </c>
      <c r="B388" s="22"/>
      <c r="C388" s="22"/>
      <c r="D388" s="22"/>
      <c r="E388" s="22"/>
      <c r="F388" s="22"/>
      <c r="G388" s="33" t="s">
        <v>623</v>
      </c>
      <c r="H388" s="33" t="s">
        <v>623</v>
      </c>
      <c r="I388" s="33">
        <v>20</v>
      </c>
      <c r="J388" s="30" t="s">
        <v>1238</v>
      </c>
      <c r="K388" s="30" t="s">
        <v>1248</v>
      </c>
    </row>
    <row r="389" spans="1:11">
      <c r="A389" s="20" t="s">
        <v>1249</v>
      </c>
      <c r="B389" s="22" t="s">
        <v>15</v>
      </c>
      <c r="C389" s="22" t="s">
        <v>1385</v>
      </c>
      <c r="D389" s="22">
        <v>63</v>
      </c>
      <c r="E389" s="48">
        <v>10</v>
      </c>
      <c r="F389" s="22">
        <v>0</v>
      </c>
      <c r="G389" s="33">
        <v>70</v>
      </c>
      <c r="H389" s="34">
        <v>0.9</v>
      </c>
      <c r="I389" s="33">
        <v>25</v>
      </c>
      <c r="J389" s="30" t="s">
        <v>617</v>
      </c>
      <c r="K389" s="30" t="s">
        <v>1250</v>
      </c>
    </row>
    <row r="390" spans="1:11" ht="45">
      <c r="A390" s="20" t="s">
        <v>1251</v>
      </c>
      <c r="B390" s="22" t="s">
        <v>11</v>
      </c>
      <c r="C390" s="22" t="s">
        <v>1388</v>
      </c>
      <c r="D390" s="22">
        <v>0</v>
      </c>
      <c r="E390" s="48">
        <v>20</v>
      </c>
      <c r="F390" s="22">
        <v>0</v>
      </c>
      <c r="G390" s="33" t="s">
        <v>623</v>
      </c>
      <c r="H390" s="33" t="s">
        <v>623</v>
      </c>
      <c r="I390" s="33">
        <v>20</v>
      </c>
      <c r="J390" s="30" t="s">
        <v>624</v>
      </c>
      <c r="K390" s="30" t="s">
        <v>1252</v>
      </c>
    </row>
    <row r="391" spans="1:11">
      <c r="A391" s="20" t="s">
        <v>1253</v>
      </c>
      <c r="B391" s="22"/>
      <c r="C391" s="22"/>
      <c r="D391" s="22"/>
      <c r="E391" s="22"/>
      <c r="F391" s="22"/>
      <c r="G391" s="33">
        <v>65</v>
      </c>
      <c r="H391" s="34">
        <v>1</v>
      </c>
      <c r="I391" s="33">
        <v>20</v>
      </c>
      <c r="J391" s="30" t="s">
        <v>617</v>
      </c>
      <c r="K391" s="30" t="s">
        <v>637</v>
      </c>
    </row>
    <row r="392" spans="1:11">
      <c r="A392" s="20" t="s">
        <v>1254</v>
      </c>
      <c r="B392" s="22" t="s">
        <v>14</v>
      </c>
      <c r="C392" s="22" t="s">
        <v>1385</v>
      </c>
      <c r="D392" s="22">
        <v>80</v>
      </c>
      <c r="E392" s="22">
        <v>0</v>
      </c>
      <c r="F392" s="22">
        <v>0</v>
      </c>
      <c r="G392" s="33">
        <v>100</v>
      </c>
      <c r="H392" s="34">
        <v>0.8</v>
      </c>
      <c r="I392" s="33">
        <v>5</v>
      </c>
      <c r="J392" s="30" t="s">
        <v>617</v>
      </c>
      <c r="K392" s="30" t="s">
        <v>1069</v>
      </c>
    </row>
    <row r="393" spans="1:11">
      <c r="A393" s="20" t="s">
        <v>1255</v>
      </c>
      <c r="B393" s="22"/>
      <c r="C393" s="22"/>
      <c r="D393" s="22"/>
      <c r="E393" s="22"/>
      <c r="F393" s="22"/>
      <c r="G393" s="33">
        <v>80</v>
      </c>
      <c r="H393" s="34">
        <v>1</v>
      </c>
      <c r="I393" s="33">
        <v>15</v>
      </c>
      <c r="J393" s="30" t="s">
        <v>617</v>
      </c>
      <c r="K393" s="30" t="s">
        <v>647</v>
      </c>
    </row>
    <row r="394" spans="1:11">
      <c r="A394" s="20" t="s">
        <v>1256</v>
      </c>
      <c r="B394" s="22"/>
      <c r="C394" s="22"/>
      <c r="D394" s="22"/>
      <c r="E394" s="22"/>
      <c r="F394" s="22"/>
      <c r="G394" s="33" t="s">
        <v>623</v>
      </c>
      <c r="H394" s="34">
        <v>0.95</v>
      </c>
      <c r="I394" s="33">
        <v>40</v>
      </c>
      <c r="J394" s="30" t="s">
        <v>620</v>
      </c>
      <c r="K394" s="30" t="s">
        <v>1054</v>
      </c>
    </row>
    <row r="395" spans="1:11">
      <c r="A395" s="20" t="s">
        <v>1257</v>
      </c>
      <c r="B395" s="22"/>
      <c r="C395" s="22"/>
      <c r="D395" s="22"/>
      <c r="E395" s="22"/>
      <c r="F395" s="22"/>
      <c r="G395" s="33">
        <v>50</v>
      </c>
      <c r="H395" s="33" t="s">
        <v>623</v>
      </c>
      <c r="I395" s="33">
        <v>1</v>
      </c>
      <c r="J395" s="30" t="s">
        <v>617</v>
      </c>
      <c r="K395" s="30" t="s">
        <v>1258</v>
      </c>
    </row>
    <row r="396" spans="1:11">
      <c r="A396" s="20" t="s">
        <v>1259</v>
      </c>
      <c r="B396" s="22"/>
      <c r="C396" s="22"/>
      <c r="D396" s="22"/>
      <c r="E396" s="22"/>
      <c r="F396" s="22"/>
      <c r="G396" s="33" t="s">
        <v>623</v>
      </c>
      <c r="H396" s="34">
        <v>0.75</v>
      </c>
      <c r="I396" s="33">
        <v>30</v>
      </c>
      <c r="J396" s="30" t="s">
        <v>617</v>
      </c>
      <c r="K396" s="30" t="s">
        <v>890</v>
      </c>
    </row>
    <row r="397" spans="1:11">
      <c r="A397" s="20" t="s">
        <v>1260</v>
      </c>
      <c r="B397" s="22"/>
      <c r="C397" s="22"/>
      <c r="D397" s="22"/>
      <c r="E397" s="22"/>
      <c r="F397" s="22"/>
      <c r="G397" s="33">
        <v>80</v>
      </c>
      <c r="H397" s="34">
        <v>0.8</v>
      </c>
      <c r="I397" s="33">
        <v>25</v>
      </c>
      <c r="J397" s="30" t="s">
        <v>617</v>
      </c>
      <c r="K397" s="30" t="s">
        <v>1261</v>
      </c>
    </row>
    <row r="398" spans="1:11" ht="30">
      <c r="A398" s="20" t="s">
        <v>1262</v>
      </c>
      <c r="B398" s="22" t="s">
        <v>11</v>
      </c>
      <c r="C398" s="22" t="s">
        <v>1388</v>
      </c>
      <c r="D398" s="484" t="s">
        <v>1753</v>
      </c>
      <c r="E398" s="485"/>
      <c r="F398" s="486"/>
      <c r="G398" s="33" t="s">
        <v>623</v>
      </c>
      <c r="H398" s="33" t="s">
        <v>623</v>
      </c>
      <c r="I398" s="33">
        <v>10</v>
      </c>
      <c r="J398" s="30" t="s">
        <v>624</v>
      </c>
      <c r="K398" s="30" t="s">
        <v>1263</v>
      </c>
    </row>
    <row r="399" spans="1:11" s="25" customFormat="1" ht="30">
      <c r="A399" s="23" t="s">
        <v>1264</v>
      </c>
      <c r="B399" s="24" t="s">
        <v>1</v>
      </c>
      <c r="C399" s="24" t="s">
        <v>1385</v>
      </c>
      <c r="D399" s="24">
        <v>110</v>
      </c>
      <c r="E399" s="24">
        <v>0</v>
      </c>
      <c r="F399" s="24">
        <v>1</v>
      </c>
      <c r="G399" s="35">
        <v>80</v>
      </c>
      <c r="H399" s="36">
        <v>1</v>
      </c>
      <c r="I399" s="35">
        <v>5</v>
      </c>
      <c r="J399" s="31" t="s">
        <v>617</v>
      </c>
      <c r="K399" s="31" t="s">
        <v>1265</v>
      </c>
    </row>
    <row r="400" spans="1:11">
      <c r="A400" s="20" t="s">
        <v>1266</v>
      </c>
      <c r="B400" s="22" t="s">
        <v>5</v>
      </c>
      <c r="C400" s="22" t="s">
        <v>1388</v>
      </c>
      <c r="D400" s="484" t="s">
        <v>1753</v>
      </c>
      <c r="E400" s="485"/>
      <c r="F400" s="486"/>
      <c r="G400" s="33" t="s">
        <v>623</v>
      </c>
      <c r="H400" s="33" t="s">
        <v>623</v>
      </c>
      <c r="I400" s="33">
        <v>5</v>
      </c>
      <c r="J400" s="30" t="s">
        <v>896</v>
      </c>
      <c r="K400" s="30" t="s">
        <v>1267</v>
      </c>
    </row>
    <row r="401" spans="1:11" ht="30">
      <c r="A401" s="20" t="s">
        <v>1268</v>
      </c>
      <c r="B401" s="22"/>
      <c r="C401" s="22"/>
      <c r="D401" s="22"/>
      <c r="E401" s="22"/>
      <c r="F401" s="22"/>
      <c r="G401" s="33" t="s">
        <v>623</v>
      </c>
      <c r="H401" s="34">
        <v>0.9</v>
      </c>
      <c r="I401" s="33">
        <v>10</v>
      </c>
      <c r="J401" s="30" t="s">
        <v>617</v>
      </c>
      <c r="K401" s="30" t="s">
        <v>1269</v>
      </c>
    </row>
    <row r="402" spans="1:11">
      <c r="A402" s="20" t="s">
        <v>1270</v>
      </c>
      <c r="B402" s="22" t="s">
        <v>4</v>
      </c>
      <c r="C402" s="22" t="s">
        <v>1385</v>
      </c>
      <c r="D402" s="22">
        <v>120</v>
      </c>
      <c r="E402" s="48">
        <v>-20</v>
      </c>
      <c r="F402" s="22">
        <v>0</v>
      </c>
      <c r="G402" s="33">
        <v>120</v>
      </c>
      <c r="H402" s="34">
        <v>1</v>
      </c>
      <c r="I402" s="33">
        <v>5</v>
      </c>
      <c r="J402" s="30" t="s">
        <v>617</v>
      </c>
      <c r="K402" s="30" t="s">
        <v>1271</v>
      </c>
    </row>
    <row r="403" spans="1:11">
      <c r="A403" s="20" t="s">
        <v>1272</v>
      </c>
      <c r="B403" s="22"/>
      <c r="C403" s="22"/>
      <c r="D403" s="22"/>
      <c r="E403" s="22"/>
      <c r="F403" s="22"/>
      <c r="G403" s="33" t="s">
        <v>623</v>
      </c>
      <c r="H403" s="34">
        <v>0.55000000000000004</v>
      </c>
      <c r="I403" s="33">
        <v>20</v>
      </c>
      <c r="J403" s="30" t="s">
        <v>617</v>
      </c>
      <c r="K403" s="30" t="s">
        <v>726</v>
      </c>
    </row>
    <row r="404" spans="1:11" ht="30">
      <c r="A404" s="20" t="s">
        <v>1273</v>
      </c>
      <c r="B404" s="22" t="s">
        <v>16</v>
      </c>
      <c r="C404" s="22" t="s">
        <v>1386</v>
      </c>
      <c r="D404" s="22">
        <v>95</v>
      </c>
      <c r="E404" s="22">
        <v>0</v>
      </c>
      <c r="F404" s="22">
        <v>0</v>
      </c>
      <c r="G404" s="33">
        <v>95</v>
      </c>
      <c r="H404" s="34">
        <v>1</v>
      </c>
      <c r="I404" s="33">
        <v>15</v>
      </c>
      <c r="J404" s="30" t="s">
        <v>781</v>
      </c>
      <c r="K404" s="30" t="s">
        <v>1274</v>
      </c>
    </row>
    <row r="405" spans="1:11" ht="30">
      <c r="A405" s="20" t="s">
        <v>1275</v>
      </c>
      <c r="B405" s="22" t="s">
        <v>11</v>
      </c>
      <c r="C405" s="22" t="s">
        <v>1387</v>
      </c>
      <c r="D405" s="22">
        <v>0</v>
      </c>
      <c r="E405" s="47" t="s">
        <v>1735</v>
      </c>
      <c r="F405" s="22">
        <v>0</v>
      </c>
      <c r="G405" s="33" t="s">
        <v>623</v>
      </c>
      <c r="H405" s="34">
        <v>0.9</v>
      </c>
      <c r="I405" s="33">
        <v>15</v>
      </c>
      <c r="J405" s="30" t="s">
        <v>617</v>
      </c>
      <c r="K405" s="30" t="s">
        <v>1276</v>
      </c>
    </row>
    <row r="406" spans="1:11" ht="30">
      <c r="A406" s="20" t="s">
        <v>1277</v>
      </c>
      <c r="B406" s="22" t="s">
        <v>11</v>
      </c>
      <c r="C406" s="22" t="s">
        <v>1752</v>
      </c>
      <c r="D406" s="22">
        <v>0</v>
      </c>
      <c r="E406" s="45">
        <v>25</v>
      </c>
      <c r="F406" s="22">
        <v>0</v>
      </c>
      <c r="G406" s="33" t="s">
        <v>623</v>
      </c>
      <c r="H406" s="33" t="s">
        <v>623</v>
      </c>
      <c r="I406" s="33">
        <v>10</v>
      </c>
      <c r="J406" s="30" t="s">
        <v>624</v>
      </c>
      <c r="K406" s="30" t="s">
        <v>1278</v>
      </c>
    </row>
    <row r="407" spans="1:11">
      <c r="A407" s="20" t="s">
        <v>1279</v>
      </c>
      <c r="B407" s="22"/>
      <c r="C407" s="22"/>
      <c r="D407" s="22"/>
      <c r="E407" s="22"/>
      <c r="F407" s="22"/>
      <c r="G407" s="33" t="s">
        <v>623</v>
      </c>
      <c r="H407" s="34">
        <v>0.75</v>
      </c>
      <c r="I407" s="33">
        <v>10</v>
      </c>
      <c r="J407" s="30" t="s">
        <v>617</v>
      </c>
      <c r="K407" s="30" t="s">
        <v>732</v>
      </c>
    </row>
    <row r="408" spans="1:11">
      <c r="A408" s="20" t="s">
        <v>1280</v>
      </c>
      <c r="B408" s="22"/>
      <c r="C408" s="22"/>
      <c r="D408" s="22"/>
      <c r="E408" s="22"/>
      <c r="F408" s="22"/>
      <c r="G408" s="33" t="s">
        <v>623</v>
      </c>
      <c r="H408" s="34">
        <v>1</v>
      </c>
      <c r="I408" s="33">
        <v>20</v>
      </c>
      <c r="J408" s="30" t="s">
        <v>620</v>
      </c>
      <c r="K408" s="30" t="s">
        <v>1281</v>
      </c>
    </row>
    <row r="409" spans="1:11">
      <c r="A409" s="20" t="s">
        <v>1282</v>
      </c>
      <c r="B409" s="22"/>
      <c r="C409" s="22"/>
      <c r="D409" s="22"/>
      <c r="E409" s="22"/>
      <c r="F409" s="22"/>
      <c r="G409" s="33">
        <v>60</v>
      </c>
      <c r="H409" s="33" t="s">
        <v>623</v>
      </c>
      <c r="I409" s="33">
        <v>20</v>
      </c>
      <c r="J409" s="30" t="s">
        <v>620</v>
      </c>
      <c r="K409" s="30" t="s">
        <v>630</v>
      </c>
    </row>
    <row r="410" spans="1:11">
      <c r="A410" s="20" t="s">
        <v>1283</v>
      </c>
      <c r="B410" s="22" t="s">
        <v>1</v>
      </c>
      <c r="C410" s="22" t="s">
        <v>1388</v>
      </c>
      <c r="D410" s="22">
        <v>0</v>
      </c>
      <c r="E410" s="48">
        <v>20</v>
      </c>
      <c r="F410" s="22">
        <v>0</v>
      </c>
      <c r="G410" s="33" t="s">
        <v>623</v>
      </c>
      <c r="H410" s="34">
        <v>1</v>
      </c>
      <c r="I410" s="33">
        <v>10</v>
      </c>
      <c r="J410" s="30" t="s">
        <v>617</v>
      </c>
      <c r="K410" s="30" t="s">
        <v>1284</v>
      </c>
    </row>
    <row r="411" spans="1:11">
      <c r="A411" s="20" t="s">
        <v>1285</v>
      </c>
      <c r="B411" s="22" t="s">
        <v>11</v>
      </c>
      <c r="C411" s="22" t="s">
        <v>1388</v>
      </c>
      <c r="D411" s="22">
        <v>0</v>
      </c>
      <c r="E411" s="48">
        <v>20</v>
      </c>
      <c r="F411" s="22">
        <v>0</v>
      </c>
      <c r="G411" s="33" t="s">
        <v>623</v>
      </c>
      <c r="H411" s="33" t="s">
        <v>623</v>
      </c>
      <c r="I411" s="33">
        <v>30</v>
      </c>
      <c r="J411" s="30" t="s">
        <v>624</v>
      </c>
      <c r="K411" s="30" t="s">
        <v>1286</v>
      </c>
    </row>
    <row r="412" spans="1:11">
      <c r="A412" s="20" t="s">
        <v>1287</v>
      </c>
      <c r="B412" s="22" t="s">
        <v>8</v>
      </c>
      <c r="C412" s="22" t="s">
        <v>1736</v>
      </c>
      <c r="D412" s="22">
        <v>0</v>
      </c>
      <c r="E412" s="45">
        <v>50</v>
      </c>
      <c r="F412" s="22">
        <v>0</v>
      </c>
      <c r="G412" s="33" t="s">
        <v>623</v>
      </c>
      <c r="H412" s="33" t="s">
        <v>623</v>
      </c>
      <c r="I412" s="33">
        <v>5</v>
      </c>
      <c r="J412" s="30" t="s">
        <v>624</v>
      </c>
      <c r="K412" s="30" t="s">
        <v>1050</v>
      </c>
    </row>
    <row r="413" spans="1:11">
      <c r="A413" s="20" t="s">
        <v>1288</v>
      </c>
      <c r="B413" s="22"/>
      <c r="C413" s="22"/>
      <c r="D413" s="22"/>
      <c r="E413" s="22"/>
      <c r="F413" s="22"/>
      <c r="G413" s="33">
        <v>35</v>
      </c>
      <c r="H413" s="34">
        <v>0.95</v>
      </c>
      <c r="I413" s="33">
        <v>35</v>
      </c>
      <c r="J413" s="30" t="s">
        <v>617</v>
      </c>
      <c r="K413" s="30" t="s">
        <v>647</v>
      </c>
    </row>
    <row r="414" spans="1:11">
      <c r="A414" s="20" t="s">
        <v>1289</v>
      </c>
      <c r="B414" s="22"/>
      <c r="C414" s="22"/>
      <c r="D414" s="22"/>
      <c r="E414" s="22"/>
      <c r="F414" s="22"/>
      <c r="G414" s="33" t="s">
        <v>623</v>
      </c>
      <c r="H414" s="33" t="s">
        <v>623</v>
      </c>
      <c r="I414" s="33">
        <v>20</v>
      </c>
      <c r="J414" s="30" t="s">
        <v>624</v>
      </c>
      <c r="K414" s="30" t="s">
        <v>1060</v>
      </c>
    </row>
    <row r="415" spans="1:11">
      <c r="A415" s="20" t="s">
        <v>1290</v>
      </c>
      <c r="B415" s="22"/>
      <c r="C415" s="22"/>
      <c r="D415" s="22"/>
      <c r="E415" s="22"/>
      <c r="F415" s="22"/>
      <c r="G415" s="33" t="s">
        <v>623</v>
      </c>
      <c r="H415" s="34">
        <v>1</v>
      </c>
      <c r="I415" s="33">
        <v>30</v>
      </c>
      <c r="J415" s="30" t="s">
        <v>620</v>
      </c>
      <c r="K415" s="30" t="s">
        <v>1291</v>
      </c>
    </row>
    <row r="416" spans="1:11">
      <c r="A416" s="20" t="s">
        <v>1292</v>
      </c>
      <c r="B416" s="22" t="s">
        <v>6</v>
      </c>
      <c r="C416" s="22" t="s">
        <v>1388</v>
      </c>
      <c r="D416" s="22">
        <v>0</v>
      </c>
      <c r="E416" s="48">
        <v>20</v>
      </c>
      <c r="F416" s="22">
        <v>0</v>
      </c>
      <c r="G416" s="33" t="s">
        <v>623</v>
      </c>
      <c r="H416" s="33" t="s">
        <v>623</v>
      </c>
      <c r="I416" s="33">
        <v>30</v>
      </c>
      <c r="J416" s="30" t="s">
        <v>651</v>
      </c>
      <c r="K416" s="30" t="s">
        <v>1293</v>
      </c>
    </row>
    <row r="417" spans="1:11">
      <c r="A417" s="20" t="s">
        <v>1294</v>
      </c>
      <c r="B417" s="22"/>
      <c r="C417" s="22"/>
      <c r="D417" s="22"/>
      <c r="E417" s="22"/>
      <c r="F417" s="22"/>
      <c r="G417" s="33">
        <v>90</v>
      </c>
      <c r="H417" s="34">
        <v>0.85</v>
      </c>
      <c r="I417" s="33">
        <v>20</v>
      </c>
      <c r="J417" s="30" t="s">
        <v>617</v>
      </c>
      <c r="K417" s="30" t="s">
        <v>1261</v>
      </c>
    </row>
    <row r="418" spans="1:11" ht="30">
      <c r="A418" s="20" t="s">
        <v>1295</v>
      </c>
      <c r="B418" s="22" t="s">
        <v>1</v>
      </c>
      <c r="C418" s="22" t="s">
        <v>1388</v>
      </c>
      <c r="D418" s="22">
        <v>0</v>
      </c>
      <c r="E418" s="48">
        <v>20</v>
      </c>
      <c r="F418" s="22">
        <v>0</v>
      </c>
      <c r="G418" s="33" t="s">
        <v>623</v>
      </c>
      <c r="H418" s="34">
        <v>1</v>
      </c>
      <c r="I418" s="33">
        <v>20</v>
      </c>
      <c r="J418" s="30" t="s">
        <v>617</v>
      </c>
      <c r="K418" s="30" t="s">
        <v>1296</v>
      </c>
    </row>
    <row r="419" spans="1:11">
      <c r="A419" s="20" t="s">
        <v>1297</v>
      </c>
      <c r="B419" s="22"/>
      <c r="C419" s="22"/>
      <c r="D419" s="22"/>
      <c r="E419" s="22"/>
      <c r="F419" s="22"/>
      <c r="G419" s="33" t="s">
        <v>623</v>
      </c>
      <c r="H419" s="34">
        <v>1</v>
      </c>
      <c r="I419" s="33">
        <v>20</v>
      </c>
      <c r="J419" s="30" t="s">
        <v>781</v>
      </c>
      <c r="K419" s="30" t="s">
        <v>1298</v>
      </c>
    </row>
    <row r="420" spans="1:11">
      <c r="A420" s="20" t="s">
        <v>1299</v>
      </c>
      <c r="B420" s="22"/>
      <c r="C420" s="22"/>
      <c r="D420" s="22"/>
      <c r="E420" s="22"/>
      <c r="F420" s="22"/>
      <c r="G420" s="33" t="s">
        <v>623</v>
      </c>
      <c r="H420" s="33" t="s">
        <v>623</v>
      </c>
      <c r="I420" s="33">
        <v>20</v>
      </c>
      <c r="J420" s="30" t="s">
        <v>624</v>
      </c>
      <c r="K420" s="30" t="s">
        <v>1300</v>
      </c>
    </row>
    <row r="421" spans="1:11">
      <c r="A421" s="20" t="s">
        <v>1301</v>
      </c>
      <c r="B421" s="22"/>
      <c r="C421" s="22"/>
      <c r="D421" s="22"/>
      <c r="E421" s="22"/>
      <c r="F421" s="22"/>
      <c r="G421" s="33">
        <v>40</v>
      </c>
      <c r="H421" s="34">
        <v>1</v>
      </c>
      <c r="I421" s="33">
        <v>10</v>
      </c>
      <c r="J421" s="30" t="s">
        <v>617</v>
      </c>
      <c r="K421" s="30" t="s">
        <v>749</v>
      </c>
    </row>
    <row r="422" spans="1:11">
      <c r="A422" s="20" t="s">
        <v>1302</v>
      </c>
      <c r="B422" s="22"/>
      <c r="C422" s="22"/>
      <c r="D422" s="22"/>
      <c r="E422" s="22"/>
      <c r="F422" s="22"/>
      <c r="G422" s="33">
        <v>90</v>
      </c>
      <c r="H422" s="34">
        <v>1</v>
      </c>
      <c r="I422" s="33">
        <v>20</v>
      </c>
      <c r="J422" s="30" t="s">
        <v>1077</v>
      </c>
      <c r="K422" s="30" t="s">
        <v>1303</v>
      </c>
    </row>
    <row r="423" spans="1:11">
      <c r="A423" s="20" t="s">
        <v>1304</v>
      </c>
      <c r="B423" s="22" t="s">
        <v>3</v>
      </c>
      <c r="C423" s="22" t="s">
        <v>1386</v>
      </c>
      <c r="D423" s="22">
        <v>84</v>
      </c>
      <c r="E423" s="47">
        <v>30</v>
      </c>
      <c r="F423" s="22">
        <v>0</v>
      </c>
      <c r="G423" s="33">
        <v>120</v>
      </c>
      <c r="H423" s="34">
        <v>0.7</v>
      </c>
      <c r="I423" s="33">
        <v>10</v>
      </c>
      <c r="J423" s="30" t="s">
        <v>617</v>
      </c>
      <c r="K423" s="30" t="s">
        <v>689</v>
      </c>
    </row>
    <row r="424" spans="1:11" ht="30">
      <c r="A424" s="20" t="s">
        <v>1305</v>
      </c>
      <c r="B424" s="22" t="s">
        <v>3</v>
      </c>
      <c r="C424" s="22" t="s">
        <v>1385</v>
      </c>
      <c r="D424" s="22">
        <v>62</v>
      </c>
      <c r="E424" s="47" t="s">
        <v>1774</v>
      </c>
      <c r="F424" s="22">
        <v>0</v>
      </c>
      <c r="G424" s="33">
        <v>65</v>
      </c>
      <c r="H424" s="34">
        <v>0.95</v>
      </c>
      <c r="I424" s="33">
        <v>15</v>
      </c>
      <c r="J424" s="30" t="s">
        <v>617</v>
      </c>
      <c r="K424" s="30" t="s">
        <v>1306</v>
      </c>
    </row>
    <row r="425" spans="1:11">
      <c r="A425" s="20" t="s">
        <v>1307</v>
      </c>
      <c r="B425" s="22"/>
      <c r="C425" s="22"/>
      <c r="D425" s="22"/>
      <c r="E425" s="22"/>
      <c r="F425" s="22"/>
      <c r="G425" s="33" t="s">
        <v>623</v>
      </c>
      <c r="H425" s="34">
        <v>1</v>
      </c>
      <c r="I425" s="33">
        <v>20</v>
      </c>
      <c r="J425" s="30" t="s">
        <v>617</v>
      </c>
      <c r="K425" s="30" t="s">
        <v>1308</v>
      </c>
    </row>
    <row r="426" spans="1:11">
      <c r="A426" s="20" t="s">
        <v>1309</v>
      </c>
      <c r="B426" s="22" t="s">
        <v>3</v>
      </c>
      <c r="C426" s="22" t="s">
        <v>1386</v>
      </c>
      <c r="D426" s="22">
        <v>95</v>
      </c>
      <c r="E426" s="47">
        <v>10</v>
      </c>
      <c r="F426" s="22">
        <v>0</v>
      </c>
      <c r="G426" s="33">
        <v>95</v>
      </c>
      <c r="H426" s="34">
        <v>1</v>
      </c>
      <c r="I426" s="33">
        <v>15</v>
      </c>
      <c r="J426" s="30" t="s">
        <v>617</v>
      </c>
      <c r="K426" s="30" t="s">
        <v>1310</v>
      </c>
    </row>
    <row r="427" spans="1:11">
      <c r="A427" s="20" t="s">
        <v>1311</v>
      </c>
      <c r="B427" s="22" t="s">
        <v>3</v>
      </c>
      <c r="C427" s="22" t="s">
        <v>1385</v>
      </c>
      <c r="D427" s="22">
        <v>75</v>
      </c>
      <c r="E427" s="47">
        <v>10</v>
      </c>
      <c r="F427" s="22">
        <v>0</v>
      </c>
      <c r="G427" s="33">
        <v>75</v>
      </c>
      <c r="H427" s="34">
        <v>1</v>
      </c>
      <c r="I427" s="33">
        <v>15</v>
      </c>
      <c r="J427" s="30" t="s">
        <v>617</v>
      </c>
      <c r="K427" s="30" t="s">
        <v>1310</v>
      </c>
    </row>
    <row r="428" spans="1:11">
      <c r="A428" s="20" t="s">
        <v>1312</v>
      </c>
      <c r="B428" s="22"/>
      <c r="C428" s="22"/>
      <c r="D428" s="22"/>
      <c r="E428" s="22"/>
      <c r="F428" s="22"/>
      <c r="G428" s="33">
        <v>40</v>
      </c>
      <c r="H428" s="34">
        <v>1</v>
      </c>
      <c r="I428" s="33">
        <v>30</v>
      </c>
      <c r="J428" s="30" t="s">
        <v>617</v>
      </c>
      <c r="K428" s="30" t="s">
        <v>1310</v>
      </c>
    </row>
    <row r="429" spans="1:11">
      <c r="A429" s="20" t="s">
        <v>1313</v>
      </c>
      <c r="B429" s="22"/>
      <c r="C429" s="22"/>
      <c r="D429" s="22"/>
      <c r="E429" s="22"/>
      <c r="F429" s="22"/>
      <c r="G429" s="33" t="s">
        <v>623</v>
      </c>
      <c r="H429" s="34">
        <v>1</v>
      </c>
      <c r="I429" s="33">
        <v>20</v>
      </c>
      <c r="J429" s="30" t="s">
        <v>617</v>
      </c>
      <c r="K429" s="30" t="s">
        <v>1314</v>
      </c>
    </row>
    <row r="430" spans="1:11" ht="30">
      <c r="A430" s="20" t="s">
        <v>1315</v>
      </c>
      <c r="B430" s="22" t="s">
        <v>1</v>
      </c>
      <c r="C430" s="22" t="s">
        <v>1388</v>
      </c>
      <c r="D430" s="22">
        <v>0</v>
      </c>
      <c r="E430" s="48">
        <v>20</v>
      </c>
      <c r="F430" s="22">
        <v>0</v>
      </c>
      <c r="G430" s="33" t="s">
        <v>623</v>
      </c>
      <c r="H430" s="34">
        <v>1</v>
      </c>
      <c r="I430" s="33">
        <v>15</v>
      </c>
      <c r="J430" s="30" t="s">
        <v>617</v>
      </c>
      <c r="K430" s="30" t="s">
        <v>1316</v>
      </c>
    </row>
    <row r="431" spans="1:11">
      <c r="A431" s="20" t="s">
        <v>1317</v>
      </c>
      <c r="B431" s="22"/>
      <c r="C431" s="22"/>
      <c r="D431" s="22"/>
      <c r="E431" s="22"/>
      <c r="F431" s="22"/>
      <c r="G431" s="33" t="s">
        <v>623</v>
      </c>
      <c r="H431" s="34">
        <v>0.85</v>
      </c>
      <c r="I431" s="33">
        <v>10</v>
      </c>
      <c r="J431" s="30" t="s">
        <v>617</v>
      </c>
      <c r="K431" s="30" t="s">
        <v>1318</v>
      </c>
    </row>
    <row r="432" spans="1:11">
      <c r="A432" s="20" t="s">
        <v>1319</v>
      </c>
      <c r="B432" s="22"/>
      <c r="C432" s="22"/>
      <c r="D432" s="22"/>
      <c r="E432" s="22"/>
      <c r="F432" s="22"/>
      <c r="G432" s="33" t="s">
        <v>623</v>
      </c>
      <c r="H432" s="33" t="s">
        <v>623</v>
      </c>
      <c r="I432" s="33">
        <v>20</v>
      </c>
      <c r="J432" s="30" t="s">
        <v>1238</v>
      </c>
      <c r="K432" s="30" t="s">
        <v>1320</v>
      </c>
    </row>
    <row r="433" spans="1:11">
      <c r="A433" s="20" t="s">
        <v>1321</v>
      </c>
      <c r="B433" s="22"/>
      <c r="C433" s="22"/>
      <c r="D433" s="22"/>
      <c r="E433" s="22"/>
      <c r="F433" s="22"/>
      <c r="G433" s="33" t="s">
        <v>623</v>
      </c>
      <c r="H433" s="33" t="s">
        <v>623</v>
      </c>
      <c r="I433" s="33">
        <v>10</v>
      </c>
      <c r="J433" s="30" t="s">
        <v>617</v>
      </c>
      <c r="K433" s="30" t="s">
        <v>1322</v>
      </c>
    </row>
    <row r="434" spans="1:11" ht="45">
      <c r="A434" s="20" t="s">
        <v>1323</v>
      </c>
      <c r="B434" s="22" t="s">
        <v>11</v>
      </c>
      <c r="C434" s="22" t="s">
        <v>1386</v>
      </c>
      <c r="D434" s="22">
        <v>80</v>
      </c>
      <c r="E434" s="47" t="s">
        <v>1836</v>
      </c>
      <c r="F434" s="22">
        <v>0</v>
      </c>
      <c r="G434" s="33">
        <v>80</v>
      </c>
      <c r="H434" s="34">
        <v>1</v>
      </c>
      <c r="I434" s="33">
        <v>10</v>
      </c>
      <c r="J434" s="30" t="s">
        <v>617</v>
      </c>
      <c r="K434" s="30" t="s">
        <v>1324</v>
      </c>
    </row>
    <row r="435" spans="1:11">
      <c r="A435" s="20" t="s">
        <v>1325</v>
      </c>
      <c r="B435" s="22" t="s">
        <v>13</v>
      </c>
      <c r="C435" s="22" t="s">
        <v>1388</v>
      </c>
      <c r="D435" s="22">
        <v>0</v>
      </c>
      <c r="E435" s="48">
        <v>20</v>
      </c>
      <c r="F435" s="22">
        <v>0</v>
      </c>
      <c r="G435" s="33" t="s">
        <v>623</v>
      </c>
      <c r="H435" s="34">
        <v>1</v>
      </c>
      <c r="I435" s="33">
        <v>10</v>
      </c>
      <c r="J435" s="30" t="s">
        <v>617</v>
      </c>
      <c r="K435" s="30" t="s">
        <v>1284</v>
      </c>
    </row>
    <row r="436" spans="1:11">
      <c r="A436" s="20" t="s">
        <v>1326</v>
      </c>
      <c r="B436" s="22" t="s">
        <v>13</v>
      </c>
      <c r="C436" s="22" t="s">
        <v>1388</v>
      </c>
      <c r="D436" s="22">
        <v>0</v>
      </c>
      <c r="E436" s="48">
        <v>20</v>
      </c>
      <c r="F436" s="22">
        <v>0</v>
      </c>
      <c r="G436" s="33" t="s">
        <v>623</v>
      </c>
      <c r="H436" s="33" t="s">
        <v>623</v>
      </c>
      <c r="I436" s="33">
        <v>5</v>
      </c>
      <c r="J436" s="30" t="s">
        <v>896</v>
      </c>
      <c r="K436" s="30" t="s">
        <v>1327</v>
      </c>
    </row>
    <row r="437" spans="1:11">
      <c r="A437" s="20" t="s">
        <v>1328</v>
      </c>
      <c r="B437" s="22"/>
      <c r="C437" s="22"/>
      <c r="D437" s="22"/>
      <c r="E437" s="22"/>
      <c r="F437" s="22"/>
      <c r="G437" s="33">
        <v>10</v>
      </c>
      <c r="H437" s="34">
        <v>0.9</v>
      </c>
      <c r="I437" s="33">
        <v>10</v>
      </c>
      <c r="J437" s="30" t="s">
        <v>617</v>
      </c>
      <c r="K437" s="30" t="s">
        <v>1329</v>
      </c>
    </row>
    <row r="438" spans="1:11">
      <c r="A438" s="20" t="s">
        <v>1330</v>
      </c>
      <c r="B438" s="22"/>
      <c r="C438" s="22"/>
      <c r="D438" s="22"/>
      <c r="E438" s="22"/>
      <c r="F438" s="22"/>
      <c r="G438" s="33" t="s">
        <v>623</v>
      </c>
      <c r="H438" s="33" t="s">
        <v>623</v>
      </c>
      <c r="I438" s="33">
        <v>5</v>
      </c>
      <c r="J438" s="30" t="s">
        <v>617</v>
      </c>
      <c r="K438" s="30" t="s">
        <v>1331</v>
      </c>
    </row>
    <row r="439" spans="1:11" ht="30">
      <c r="A439" s="20" t="s">
        <v>1332</v>
      </c>
      <c r="B439" s="22"/>
      <c r="C439" s="22"/>
      <c r="D439" s="22"/>
      <c r="E439" s="22"/>
      <c r="F439" s="22"/>
      <c r="G439" s="33">
        <v>25</v>
      </c>
      <c r="H439" s="34">
        <v>1</v>
      </c>
      <c r="I439" s="33">
        <v>20</v>
      </c>
      <c r="J439" s="30" t="s">
        <v>617</v>
      </c>
      <c r="K439" s="30" t="s">
        <v>1333</v>
      </c>
    </row>
    <row r="440" spans="1:11">
      <c r="A440" s="20" t="s">
        <v>1334</v>
      </c>
      <c r="B440" s="22"/>
      <c r="C440" s="22"/>
      <c r="D440" s="22"/>
      <c r="E440" s="22"/>
      <c r="F440" s="22"/>
      <c r="G440" s="33">
        <v>40</v>
      </c>
      <c r="H440" s="34">
        <v>1</v>
      </c>
      <c r="I440" s="33">
        <v>20</v>
      </c>
      <c r="J440" s="30" t="s">
        <v>620</v>
      </c>
      <c r="K440" s="30" t="s">
        <v>764</v>
      </c>
    </row>
    <row r="441" spans="1:11">
      <c r="A441" s="20" t="s">
        <v>1335</v>
      </c>
      <c r="B441" s="22" t="s">
        <v>0</v>
      </c>
      <c r="C441" s="22" t="s">
        <v>1822</v>
      </c>
      <c r="D441" s="22">
        <v>70</v>
      </c>
      <c r="E441" s="48">
        <v>50</v>
      </c>
      <c r="F441" s="22">
        <v>0</v>
      </c>
      <c r="G441" s="33">
        <v>70</v>
      </c>
      <c r="H441" s="34">
        <v>1</v>
      </c>
      <c r="I441" s="33">
        <v>20</v>
      </c>
      <c r="J441" s="30" t="s">
        <v>617</v>
      </c>
      <c r="K441" s="30" t="s">
        <v>1336</v>
      </c>
    </row>
    <row r="442" spans="1:11" ht="30">
      <c r="A442" s="20" t="s">
        <v>1337</v>
      </c>
      <c r="B442" s="22"/>
      <c r="C442" s="22"/>
      <c r="D442" s="22"/>
      <c r="E442" s="22"/>
      <c r="F442" s="22"/>
      <c r="G442" s="33">
        <v>50</v>
      </c>
      <c r="H442" s="34">
        <v>1</v>
      </c>
      <c r="I442" s="33">
        <v>10</v>
      </c>
      <c r="J442" s="30" t="s">
        <v>1077</v>
      </c>
      <c r="K442" s="30" t="s">
        <v>1338</v>
      </c>
    </row>
    <row r="443" spans="1:11" s="25" customFormat="1">
      <c r="A443" s="23" t="s">
        <v>1339</v>
      </c>
      <c r="B443" s="24" t="s">
        <v>4</v>
      </c>
      <c r="C443" s="24" t="s">
        <v>1386</v>
      </c>
      <c r="D443" s="24">
        <v>70</v>
      </c>
      <c r="E443" s="24">
        <v>0</v>
      </c>
      <c r="F443" s="24">
        <v>1</v>
      </c>
      <c r="G443" s="35">
        <v>40</v>
      </c>
      <c r="H443" s="36">
        <v>1</v>
      </c>
      <c r="I443" s="35">
        <v>30</v>
      </c>
      <c r="J443" s="31" t="s">
        <v>617</v>
      </c>
      <c r="K443" s="31" t="s">
        <v>643</v>
      </c>
    </row>
    <row r="444" spans="1:11">
      <c r="A444" s="20" t="s">
        <v>1340</v>
      </c>
      <c r="B444" s="22"/>
      <c r="C444" s="22"/>
      <c r="D444" s="22"/>
      <c r="E444" s="22"/>
      <c r="F444" s="22"/>
      <c r="G444" s="33">
        <v>55</v>
      </c>
      <c r="H444" s="34">
        <v>1</v>
      </c>
      <c r="I444" s="33">
        <v>30</v>
      </c>
      <c r="J444" s="30" t="s">
        <v>617</v>
      </c>
      <c r="K444" s="30" t="s">
        <v>647</v>
      </c>
    </row>
    <row r="445" spans="1:11">
      <c r="A445" s="20" t="s">
        <v>1341</v>
      </c>
      <c r="B445" s="22"/>
      <c r="C445" s="22"/>
      <c r="D445" s="22"/>
      <c r="E445" s="22"/>
      <c r="F445" s="22"/>
      <c r="G445" s="33">
        <v>35</v>
      </c>
      <c r="H445" s="34">
        <v>1</v>
      </c>
      <c r="I445" s="33">
        <v>15</v>
      </c>
      <c r="J445" s="30" t="s">
        <v>617</v>
      </c>
      <c r="K445" s="30" t="s">
        <v>647</v>
      </c>
    </row>
    <row r="446" spans="1:11">
      <c r="A446" s="20" t="s">
        <v>1342</v>
      </c>
      <c r="B446" s="22"/>
      <c r="C446" s="22"/>
      <c r="D446" s="22"/>
      <c r="E446" s="22"/>
      <c r="F446" s="22"/>
      <c r="G446" s="33">
        <v>70</v>
      </c>
      <c r="H446" s="33" t="s">
        <v>623</v>
      </c>
      <c r="I446" s="33">
        <v>10</v>
      </c>
      <c r="J446" s="30" t="s">
        <v>617</v>
      </c>
      <c r="K446" s="30" t="s">
        <v>630</v>
      </c>
    </row>
    <row r="447" spans="1:11">
      <c r="A447" s="20" t="s">
        <v>1343</v>
      </c>
      <c r="B447" s="22"/>
      <c r="C447" s="22"/>
      <c r="D447" s="22"/>
      <c r="E447" s="22"/>
      <c r="F447" s="22"/>
      <c r="G447" s="33">
        <v>120</v>
      </c>
      <c r="H447" s="34">
        <v>1</v>
      </c>
      <c r="I447" s="33">
        <v>15</v>
      </c>
      <c r="J447" s="30" t="s">
        <v>617</v>
      </c>
      <c r="K447" s="30" t="s">
        <v>1344</v>
      </c>
    </row>
    <row r="448" spans="1:11">
      <c r="A448" s="20" t="s">
        <v>1345</v>
      </c>
      <c r="B448" s="22" t="s">
        <v>4</v>
      </c>
      <c r="C448" s="22" t="s">
        <v>1385</v>
      </c>
      <c r="D448" s="22">
        <v>60</v>
      </c>
      <c r="E448" s="22">
        <v>0</v>
      </c>
      <c r="F448" s="22">
        <v>0</v>
      </c>
      <c r="G448" s="33">
        <v>60</v>
      </c>
      <c r="H448" s="34">
        <v>1</v>
      </c>
      <c r="I448" s="33">
        <v>10</v>
      </c>
      <c r="J448" s="30" t="s">
        <v>617</v>
      </c>
      <c r="K448" s="30" t="s">
        <v>1346</v>
      </c>
    </row>
    <row r="449" spans="1:11">
      <c r="A449" s="20" t="s">
        <v>1347</v>
      </c>
      <c r="B449" s="22"/>
      <c r="C449" s="22"/>
      <c r="D449" s="22"/>
      <c r="E449" s="22"/>
      <c r="F449" s="22"/>
      <c r="G449" s="33">
        <v>40</v>
      </c>
      <c r="H449" s="34">
        <v>1</v>
      </c>
      <c r="I449" s="33">
        <v>25</v>
      </c>
      <c r="J449" s="30" t="s">
        <v>617</v>
      </c>
      <c r="K449" s="30" t="s">
        <v>647</v>
      </c>
    </row>
    <row r="450" spans="1:11">
      <c r="A450" s="20" t="s">
        <v>1348</v>
      </c>
      <c r="B450" s="22" t="s">
        <v>16</v>
      </c>
      <c r="C450" s="22" t="s">
        <v>1386</v>
      </c>
      <c r="D450" s="22">
        <v>60</v>
      </c>
      <c r="E450" s="47">
        <v>20</v>
      </c>
      <c r="F450" s="22">
        <v>0</v>
      </c>
      <c r="G450" s="33">
        <v>60</v>
      </c>
      <c r="H450" s="34">
        <v>1</v>
      </c>
      <c r="I450" s="33">
        <v>20</v>
      </c>
      <c r="J450" s="30" t="s">
        <v>617</v>
      </c>
      <c r="K450" s="30" t="s">
        <v>1349</v>
      </c>
    </row>
    <row r="451" spans="1:11">
      <c r="A451" s="20" t="s">
        <v>1350</v>
      </c>
      <c r="B451" s="22"/>
      <c r="C451" s="22"/>
      <c r="D451" s="22"/>
      <c r="E451" s="22"/>
      <c r="F451" s="22"/>
      <c r="G451" s="33" t="s">
        <v>623</v>
      </c>
      <c r="H451" s="33" t="s">
        <v>623</v>
      </c>
      <c r="I451" s="33">
        <v>15</v>
      </c>
      <c r="J451" s="30" t="s">
        <v>896</v>
      </c>
      <c r="K451" s="30" t="s">
        <v>1351</v>
      </c>
    </row>
    <row r="452" spans="1:11" ht="30">
      <c r="A452" s="20" t="s">
        <v>1352</v>
      </c>
      <c r="B452" s="22"/>
      <c r="C452" s="22"/>
      <c r="D452" s="22"/>
      <c r="E452" s="22"/>
      <c r="F452" s="22"/>
      <c r="G452" s="33">
        <v>150</v>
      </c>
      <c r="H452" s="34">
        <v>1</v>
      </c>
      <c r="I452" s="33">
        <v>5</v>
      </c>
      <c r="J452" s="30" t="s">
        <v>620</v>
      </c>
      <c r="K452" s="30" t="s">
        <v>828</v>
      </c>
    </row>
    <row r="453" spans="1:11">
      <c r="A453" s="20" t="s">
        <v>1353</v>
      </c>
      <c r="B453" s="22"/>
      <c r="C453" s="22"/>
      <c r="D453" s="22"/>
      <c r="E453" s="22"/>
      <c r="F453" s="22"/>
      <c r="G453" s="33">
        <v>80</v>
      </c>
      <c r="H453" s="34">
        <v>1</v>
      </c>
      <c r="I453" s="33">
        <v>15</v>
      </c>
      <c r="J453" s="30" t="s">
        <v>617</v>
      </c>
      <c r="K453" s="30" t="s">
        <v>764</v>
      </c>
    </row>
    <row r="454" spans="1:11" ht="30">
      <c r="A454" s="20" t="s">
        <v>1354</v>
      </c>
      <c r="B454" s="22"/>
      <c r="C454" s="22"/>
      <c r="D454" s="22"/>
      <c r="E454" s="22"/>
      <c r="F454" s="22"/>
      <c r="G454" s="33">
        <v>50</v>
      </c>
      <c r="H454" s="34">
        <v>1</v>
      </c>
      <c r="I454" s="33">
        <v>10</v>
      </c>
      <c r="J454" s="30" t="s">
        <v>617</v>
      </c>
      <c r="K454" s="30" t="s">
        <v>1355</v>
      </c>
    </row>
    <row r="455" spans="1:11">
      <c r="A455" s="20" t="s">
        <v>1356</v>
      </c>
      <c r="B455" s="22"/>
      <c r="C455" s="22"/>
      <c r="D455" s="22"/>
      <c r="E455" s="22"/>
      <c r="F455" s="22"/>
      <c r="G455" s="33">
        <v>15</v>
      </c>
      <c r="H455" s="34">
        <v>0.7</v>
      </c>
      <c r="I455" s="33">
        <v>15</v>
      </c>
      <c r="J455" s="30" t="s">
        <v>617</v>
      </c>
      <c r="K455" s="30" t="s">
        <v>678</v>
      </c>
    </row>
    <row r="456" spans="1:11" ht="30">
      <c r="A456" s="20" t="s">
        <v>1357</v>
      </c>
      <c r="B456" s="22" t="s">
        <v>11</v>
      </c>
      <c r="C456" s="22" t="s">
        <v>1388</v>
      </c>
      <c r="D456" s="22">
        <v>0</v>
      </c>
      <c r="E456" s="48">
        <v>20</v>
      </c>
      <c r="F456" s="22">
        <v>0</v>
      </c>
      <c r="G456" s="33" t="s">
        <v>623</v>
      </c>
      <c r="H456" s="34">
        <v>1</v>
      </c>
      <c r="I456" s="33">
        <v>20</v>
      </c>
      <c r="J456" s="30" t="s">
        <v>617</v>
      </c>
      <c r="K456" s="30" t="s">
        <v>1358</v>
      </c>
    </row>
    <row r="457" spans="1:11">
      <c r="A457" s="20" t="s">
        <v>1359</v>
      </c>
      <c r="B457" s="22" t="s">
        <v>5</v>
      </c>
      <c r="C457" s="22" t="s">
        <v>1387</v>
      </c>
      <c r="D457" s="22">
        <v>0</v>
      </c>
      <c r="E457" s="47">
        <v>75</v>
      </c>
      <c r="F457" s="22">
        <v>0</v>
      </c>
      <c r="G457" s="33" t="s">
        <v>623</v>
      </c>
      <c r="H457" s="34">
        <v>0.75</v>
      </c>
      <c r="I457" s="33">
        <v>15</v>
      </c>
      <c r="J457" s="30" t="s">
        <v>617</v>
      </c>
      <c r="K457" s="30" t="s">
        <v>1360</v>
      </c>
    </row>
    <row r="458" spans="1:11">
      <c r="A458" s="20" t="s">
        <v>1361</v>
      </c>
      <c r="B458" s="22"/>
      <c r="C458" s="22"/>
      <c r="D458" s="22"/>
      <c r="E458" s="22"/>
      <c r="F458" s="22"/>
      <c r="G458" s="33">
        <v>60</v>
      </c>
      <c r="H458" s="34">
        <v>1</v>
      </c>
      <c r="I458" s="33">
        <v>35</v>
      </c>
      <c r="J458" s="30" t="s">
        <v>617</v>
      </c>
      <c r="K458" s="30" t="s">
        <v>647</v>
      </c>
    </row>
    <row r="459" spans="1:11">
      <c r="A459" s="20" t="s">
        <v>1362</v>
      </c>
      <c r="B459" s="22" t="s">
        <v>11</v>
      </c>
      <c r="C459" s="22" t="s">
        <v>1752</v>
      </c>
      <c r="D459" s="22">
        <v>0</v>
      </c>
      <c r="E459" s="45">
        <v>25</v>
      </c>
      <c r="F459" s="22">
        <v>0</v>
      </c>
      <c r="G459" s="33" t="s">
        <v>623</v>
      </c>
      <c r="H459" s="33" t="s">
        <v>623</v>
      </c>
      <c r="I459" s="33">
        <v>10</v>
      </c>
      <c r="J459" s="30" t="s">
        <v>624</v>
      </c>
      <c r="K459" s="30" t="s">
        <v>1363</v>
      </c>
    </row>
    <row r="460" spans="1:11">
      <c r="A460" s="20" t="s">
        <v>1364</v>
      </c>
      <c r="B460" s="22"/>
      <c r="C460" s="22"/>
      <c r="D460" s="22"/>
      <c r="E460" s="22"/>
      <c r="F460" s="22"/>
      <c r="G460" s="33" t="s">
        <v>623</v>
      </c>
      <c r="H460" s="33" t="s">
        <v>623</v>
      </c>
      <c r="I460" s="33">
        <v>40</v>
      </c>
      <c r="J460" s="30" t="s">
        <v>624</v>
      </c>
      <c r="K460" s="30" t="s">
        <v>769</v>
      </c>
    </row>
    <row r="461" spans="1:11">
      <c r="A461" s="20" t="s">
        <v>1365</v>
      </c>
      <c r="B461" s="22" t="s">
        <v>10</v>
      </c>
      <c r="C461" s="22" t="s">
        <v>1385</v>
      </c>
      <c r="D461" s="22">
        <v>120</v>
      </c>
      <c r="E461" s="48">
        <v>-40</v>
      </c>
      <c r="F461" s="22">
        <v>0</v>
      </c>
      <c r="G461" s="33">
        <v>120</v>
      </c>
      <c r="H461" s="34">
        <v>1</v>
      </c>
      <c r="I461" s="33">
        <v>15</v>
      </c>
      <c r="J461" s="30" t="s">
        <v>617</v>
      </c>
      <c r="K461" s="30" t="s">
        <v>793</v>
      </c>
    </row>
    <row r="462" spans="1:11">
      <c r="A462" s="20" t="s">
        <v>1366</v>
      </c>
      <c r="B462" s="22"/>
      <c r="C462" s="22"/>
      <c r="D462" s="22"/>
      <c r="E462" s="22"/>
      <c r="F462" s="22"/>
      <c r="G462" s="33" t="s">
        <v>623</v>
      </c>
      <c r="H462" s="34">
        <v>1</v>
      </c>
      <c r="I462" s="33">
        <v>10</v>
      </c>
      <c r="J462" s="30" t="s">
        <v>617</v>
      </c>
      <c r="K462" s="30" t="s">
        <v>1367</v>
      </c>
    </row>
    <row r="463" spans="1:11">
      <c r="A463" s="20" t="s">
        <v>1368</v>
      </c>
      <c r="B463" s="22"/>
      <c r="C463" s="22"/>
      <c r="D463" s="22"/>
      <c r="E463" s="22"/>
      <c r="F463" s="22"/>
      <c r="G463" s="33">
        <v>15</v>
      </c>
      <c r="H463" s="34">
        <v>0.85</v>
      </c>
      <c r="I463" s="33">
        <v>20</v>
      </c>
      <c r="J463" s="30" t="s">
        <v>617</v>
      </c>
      <c r="K463" s="30" t="s">
        <v>678</v>
      </c>
    </row>
    <row r="464" spans="1:11" ht="30">
      <c r="A464" s="20" t="s">
        <v>1369</v>
      </c>
      <c r="B464" s="22"/>
      <c r="C464" s="22"/>
      <c r="D464" s="22"/>
      <c r="E464" s="22"/>
      <c r="F464" s="22"/>
      <c r="G464" s="33" t="s">
        <v>623</v>
      </c>
      <c r="H464" s="34">
        <v>1</v>
      </c>
      <c r="I464" s="33">
        <v>5</v>
      </c>
      <c r="J464" s="30" t="s">
        <v>617</v>
      </c>
      <c r="K464" s="30" t="s">
        <v>759</v>
      </c>
    </row>
    <row r="465" spans="1:11">
      <c r="A465" s="20" t="s">
        <v>1370</v>
      </c>
      <c r="B465" s="22" t="s">
        <v>0</v>
      </c>
      <c r="C465" s="22" t="s">
        <v>1385</v>
      </c>
      <c r="D465" s="22">
        <v>80</v>
      </c>
      <c r="E465" s="22">
        <v>0</v>
      </c>
      <c r="F465" s="22">
        <v>0</v>
      </c>
      <c r="G465" s="33">
        <v>80</v>
      </c>
      <c r="H465" s="34">
        <v>1</v>
      </c>
      <c r="I465" s="33">
        <v>15</v>
      </c>
      <c r="J465" s="30" t="s">
        <v>617</v>
      </c>
      <c r="K465" s="30" t="s">
        <v>647</v>
      </c>
    </row>
    <row r="466" spans="1:11">
      <c r="A466" s="20" t="s">
        <v>1371</v>
      </c>
      <c r="B466" s="22" t="s">
        <v>11</v>
      </c>
      <c r="C466" s="22" t="s">
        <v>1387</v>
      </c>
      <c r="D466" s="22">
        <v>0</v>
      </c>
      <c r="E466" s="47">
        <v>50</v>
      </c>
      <c r="F466" s="22">
        <v>0</v>
      </c>
      <c r="G466" s="33" t="s">
        <v>623</v>
      </c>
      <c r="H466" s="33" t="s">
        <v>623</v>
      </c>
      <c r="I466" s="33">
        <v>10</v>
      </c>
      <c r="J466" s="30" t="s">
        <v>617</v>
      </c>
      <c r="K466" s="30" t="s">
        <v>1372</v>
      </c>
    </row>
    <row r="467" spans="1:11">
      <c r="A467" s="20" t="s">
        <v>1373</v>
      </c>
      <c r="B467" s="22" t="s">
        <v>3</v>
      </c>
      <c r="C467" s="22" t="s">
        <v>1386</v>
      </c>
      <c r="D467" s="22">
        <v>60</v>
      </c>
      <c r="E467" s="47">
        <v>50</v>
      </c>
      <c r="F467" s="22">
        <v>0</v>
      </c>
      <c r="G467" s="33">
        <v>120</v>
      </c>
      <c r="H467" s="34">
        <v>0.5</v>
      </c>
      <c r="I467" s="33">
        <v>5</v>
      </c>
      <c r="J467" s="30" t="s">
        <v>617</v>
      </c>
      <c r="K467" s="30" t="s">
        <v>1308</v>
      </c>
    </row>
    <row r="468" spans="1:11">
      <c r="A468" s="20" t="s">
        <v>1374</v>
      </c>
      <c r="B468" s="22" t="s">
        <v>13</v>
      </c>
      <c r="C468" s="22" t="s">
        <v>1385</v>
      </c>
      <c r="D468" s="22">
        <v>72</v>
      </c>
      <c r="E468" s="47">
        <v>20</v>
      </c>
      <c r="F468" s="22">
        <v>0</v>
      </c>
      <c r="G468" s="33">
        <v>80</v>
      </c>
      <c r="H468" s="34">
        <v>0.9</v>
      </c>
      <c r="I468" s="33">
        <v>15</v>
      </c>
      <c r="J468" s="30" t="s">
        <v>617</v>
      </c>
      <c r="K468" s="30" t="s">
        <v>764</v>
      </c>
    </row>
    <row r="469" spans="1:11">
      <c r="A469" s="483"/>
      <c r="B469" s="483"/>
      <c r="C469" s="483"/>
      <c r="D469" s="483"/>
      <c r="E469" s="483"/>
      <c r="F469" s="483"/>
      <c r="G469" s="483"/>
      <c r="H469" s="483"/>
      <c r="I469" s="483"/>
      <c r="J469" s="483"/>
      <c r="K469" s="483"/>
    </row>
  </sheetData>
  <mergeCells count="19">
    <mergeCell ref="D262:F262"/>
    <mergeCell ref="D117:F117"/>
    <mergeCell ref="D303:F303"/>
    <mergeCell ref="D56:F56"/>
    <mergeCell ref="A469:K469"/>
    <mergeCell ref="D162:F162"/>
    <mergeCell ref="D171:F171"/>
    <mergeCell ref="D185:F185"/>
    <mergeCell ref="D400:F400"/>
    <mergeCell ref="D309:F309"/>
    <mergeCell ref="D374:F374"/>
    <mergeCell ref="D398:F398"/>
    <mergeCell ref="D180:F180"/>
    <mergeCell ref="D360:F360"/>
    <mergeCell ref="D166:F166"/>
    <mergeCell ref="D89:F89"/>
    <mergeCell ref="D96:F96"/>
    <mergeCell ref="D339:F339"/>
    <mergeCell ref="D139:F139"/>
  </mergeCells>
  <hyperlinks>
    <hyperlink ref="A2" r:id="rId1" display="http://www.smogon.com/dp/moves/absorb"/>
    <hyperlink ref="A3" r:id="rId2" display="http://www.smogon.com/dp/moves/acid"/>
    <hyperlink ref="A4" r:id="rId3" display="http://www.smogon.com/dp/moves/acid_armor"/>
    <hyperlink ref="A5" r:id="rId4" display="http://www.smogon.com/dp/moves/acupressure"/>
    <hyperlink ref="A6" r:id="rId5" display="http://www.smogon.com/dp/moves/aerial_ace"/>
    <hyperlink ref="A7" r:id="rId6" display="http://www.smogon.com/dp/moves/aeroblast"/>
    <hyperlink ref="A8" r:id="rId7" display="http://www.smogon.com/dp/moves/agility"/>
    <hyperlink ref="A9" r:id="rId8" display="http://www.smogon.com/dp/moves/air_cutter"/>
    <hyperlink ref="A10" r:id="rId9" display="http://www.smogon.com/dp/moves/air_slash"/>
    <hyperlink ref="A11" r:id="rId10" display="http://www.smogon.com/dp/moves/amnesia"/>
    <hyperlink ref="A12" r:id="rId11" display="http://www.smogon.com/dp/moves/ancientpower"/>
    <hyperlink ref="A13" r:id="rId12" display="http://www.smogon.com/dp/moves/aqua_jet"/>
    <hyperlink ref="A14" r:id="rId13" display="http://www.smogon.com/dp/moves/aqua_ring"/>
    <hyperlink ref="A15" r:id="rId14" display="http://www.smogon.com/dp/moves/aqua_tail"/>
    <hyperlink ref="A16" r:id="rId15" display="http://www.smogon.com/dp/moves/arm_thrust"/>
    <hyperlink ref="A17" r:id="rId16" display="http://www.smogon.com/dp/moves/aromatherapy"/>
    <hyperlink ref="A18" r:id="rId17" display="http://www.smogon.com/dp/moves/assist"/>
    <hyperlink ref="A19" r:id="rId18" display="http://www.smogon.com/dp/moves/assurance"/>
    <hyperlink ref="A20" r:id="rId19" display="http://www.smogon.com/dp/moves/astonish"/>
    <hyperlink ref="A21" r:id="rId20" display="http://www.smogon.com/dp/moves/attack_order"/>
    <hyperlink ref="A22" r:id="rId21" display="http://www.smogon.com/dp/moves/attract"/>
    <hyperlink ref="A23" r:id="rId22" display="http://www.smogon.com/dp/moves/aura_sphere"/>
    <hyperlink ref="A24" r:id="rId23" display="http://www.smogon.com/dp/moves/aurora_beam"/>
    <hyperlink ref="A25" r:id="rId24" display="http://www.smogon.com/dp/moves/avalanche"/>
    <hyperlink ref="A26" r:id="rId25" display="http://www.smogon.com/dp/moves/barrage"/>
    <hyperlink ref="A27" r:id="rId26" display="http://www.smogon.com/dp/moves/barrier"/>
    <hyperlink ref="A28" r:id="rId27" display="http://www.smogon.com/dp/moves/baton_pass"/>
    <hyperlink ref="A29" r:id="rId28" display="http://www.smogon.com/dp/moves/beat_up"/>
    <hyperlink ref="A30" r:id="rId29" display="http://www.smogon.com/dp/moves/belly_drum"/>
    <hyperlink ref="A31" r:id="rId30" display="http://www.smogon.com/dp/moves/bide"/>
    <hyperlink ref="A32" r:id="rId31" display="http://www.smogon.com/dp/moves/bind"/>
    <hyperlink ref="A33" r:id="rId32" display="http://www.smogon.com/dp/moves/bite"/>
    <hyperlink ref="A34" r:id="rId33" display="http://www.smogon.com/dp/moves/blast_burn"/>
    <hyperlink ref="A35" r:id="rId34" display="http://www.smogon.com/dp/moves/blaze_kick"/>
    <hyperlink ref="A36" r:id="rId35" display="http://www.smogon.com/dp/moves/blizzard"/>
    <hyperlink ref="A37" r:id="rId36" display="http://www.smogon.com/dp/moves/block"/>
    <hyperlink ref="A38" r:id="rId37" display="http://www.smogon.com/dp/moves/body_slam"/>
    <hyperlink ref="A39" r:id="rId38" display="http://www.smogon.com/dp/moves/bone_club"/>
    <hyperlink ref="A40" r:id="rId39" display="http://www.smogon.com/dp/moves/bone_rush"/>
    <hyperlink ref="A41" r:id="rId40" display="http://www.smogon.com/dp/moves/bonemerang"/>
    <hyperlink ref="A42" r:id="rId41" display="http://www.smogon.com/dp/moves/bounce"/>
    <hyperlink ref="A43" r:id="rId42" display="http://www.smogon.com/dp/moves/brave_bird"/>
    <hyperlink ref="A44" r:id="rId43" display="http://www.smogon.com/dp/moves/brick_break"/>
    <hyperlink ref="A45" r:id="rId44" display="http://www.smogon.com/dp/moves/brine"/>
    <hyperlink ref="A46" r:id="rId45" display="http://www.smogon.com/dp/moves/bubble"/>
    <hyperlink ref="A47" r:id="rId46" display="http://www.smogon.com/dp/moves/bubblebeam"/>
    <hyperlink ref="A48" r:id="rId47" display="http://www.smogon.com/dp/moves/bug_bite"/>
    <hyperlink ref="A49" r:id="rId48" display="http://www.smogon.com/dp/moves/bug_buzz"/>
    <hyperlink ref="A50" r:id="rId49" display="http://www.smogon.com/dp/moves/bulk_up"/>
    <hyperlink ref="A51" r:id="rId50" display="http://www.smogon.com/dp/moves/bullet_punch"/>
    <hyperlink ref="A52" r:id="rId51" display="http://www.smogon.com/dp/moves/bullet_seed"/>
    <hyperlink ref="A53" r:id="rId52" display="http://www.smogon.com/dp/moves/calm_mind"/>
    <hyperlink ref="A54" r:id="rId53" display="http://www.smogon.com/dp/moves/camouflage"/>
    <hyperlink ref="A55" r:id="rId54" display="http://www.smogon.com/dp/moves/captivate"/>
    <hyperlink ref="A56" r:id="rId55" display="http://www.smogon.com/dp/moves/charge"/>
    <hyperlink ref="A57" r:id="rId56" display="http://www.smogon.com/dp/moves/charge_beam"/>
    <hyperlink ref="A58" r:id="rId57" display="http://www.smogon.com/dp/moves/charm"/>
    <hyperlink ref="A59" r:id="rId58" display="http://www.smogon.com/dp/moves/chatter"/>
    <hyperlink ref="A60" r:id="rId59" display="http://www.smogon.com/dp/moves/clamp"/>
    <hyperlink ref="A61" r:id="rId60" display="http://www.smogon.com/dp/moves/close_combat"/>
    <hyperlink ref="A62" r:id="rId61" display="http://www.smogon.com/dp/moves/comet_punch"/>
    <hyperlink ref="A63" r:id="rId62" display="http://www.smogon.com/dp/moves/confuse_ray"/>
    <hyperlink ref="A64" r:id="rId63" display="http://www.smogon.com/dp/moves/confusion"/>
    <hyperlink ref="A65" r:id="rId64" display="http://www.smogon.com/dp/moves/constrict"/>
    <hyperlink ref="A66" r:id="rId65" display="http://www.smogon.com/dp/moves/conversion"/>
    <hyperlink ref="A67" r:id="rId66" display="http://www.smogon.com/dp/moves/conversion2"/>
    <hyperlink ref="A68" r:id="rId67" display="http://www.smogon.com/dp/moves/copycat"/>
    <hyperlink ref="A69" r:id="rId68" display="http://www.smogon.com/dp/moves/cosmic_power"/>
    <hyperlink ref="A70" r:id="rId69" display="http://www.smogon.com/dp/moves/cotton_spore"/>
    <hyperlink ref="A71" r:id="rId70" display="http://www.smogon.com/dp/moves/counter"/>
    <hyperlink ref="A72" r:id="rId71" display="http://www.smogon.com/dp/moves/covet"/>
    <hyperlink ref="A73" r:id="rId72" display="http://www.smogon.com/dp/moves/crabhammer"/>
    <hyperlink ref="A74" r:id="rId73" display="http://www.smogon.com/dp/moves/cross_chop"/>
    <hyperlink ref="A75" r:id="rId74" display="http://www.smogon.com/dp/moves/cross_poison"/>
    <hyperlink ref="A76" r:id="rId75" display="http://www.smogon.com/dp/moves/crunch"/>
    <hyperlink ref="A77" r:id="rId76" display="http://www.smogon.com/dp/moves/crush_claw"/>
    <hyperlink ref="A78" r:id="rId77" display="http://www.smogon.com/dp/moves/crush_grip"/>
    <hyperlink ref="A79" r:id="rId78" display="http://www.smogon.com/dp/moves/curse"/>
    <hyperlink ref="A80" r:id="rId79" display="http://www.smogon.com/dp/moves/cut"/>
    <hyperlink ref="A81" r:id="rId80" display="http://www.smogon.com/dp/moves/dark_pulse"/>
    <hyperlink ref="A82" r:id="rId81" display="http://www.smogon.com/dp/moves/dark_void"/>
    <hyperlink ref="A83" r:id="rId82" display="http://www.smogon.com/dp/moves/defend_order"/>
    <hyperlink ref="A84" r:id="rId83" display="http://www.smogon.com/dp/moves/defense_curl"/>
    <hyperlink ref="A85" r:id="rId84" display="http://www.smogon.com/dp/moves/defog"/>
    <hyperlink ref="A86" r:id="rId85" display="http://www.smogon.com/dp/moves/destiny_bond"/>
    <hyperlink ref="A87" r:id="rId86" display="http://www.smogon.com/dp/moves/detect"/>
    <hyperlink ref="A88" r:id="rId87" display="http://www.smogon.com/dp/moves/dig"/>
    <hyperlink ref="A89" r:id="rId88" display="http://www.smogon.com/dp/moves/disable"/>
    <hyperlink ref="A90" r:id="rId89" display="http://www.smogon.com/dp/moves/discharge"/>
    <hyperlink ref="A91" r:id="rId90" display="http://www.smogon.com/dp/moves/dive"/>
    <hyperlink ref="A92" r:id="rId91" display="http://www.smogon.com/dp/moves/dizzy_punch"/>
    <hyperlink ref="A93" r:id="rId92" display="http://www.smogon.com/dp/moves/doom_desire"/>
    <hyperlink ref="A94" r:id="rId93" display="http://www.smogon.com/dp/moves/double_hit"/>
    <hyperlink ref="A95" r:id="rId94" display="http://www.smogon.com/dp/moves/double_kick"/>
    <hyperlink ref="A96" r:id="rId95" display="http://www.smogon.com/dp/moves/double_team"/>
    <hyperlink ref="A97" r:id="rId96" display="http://www.smogon.com/dp/moves/double-edge"/>
    <hyperlink ref="A98" r:id="rId97" display="http://www.smogon.com/dp/moves/doubleslap"/>
    <hyperlink ref="A99" r:id="rId98" display="http://www.smogon.com/dp/moves/draco_meteor"/>
    <hyperlink ref="A100" r:id="rId99" display="http://www.smogon.com/dp/moves/dragon_claw"/>
    <hyperlink ref="A101" r:id="rId100" display="http://www.smogon.com/dp/moves/dragon_dance"/>
    <hyperlink ref="A102" r:id="rId101" display="http://www.smogon.com/dp/moves/dragon_pulse"/>
    <hyperlink ref="A103" r:id="rId102" display="http://www.smogon.com/dp/moves/dragon_rage"/>
    <hyperlink ref="A104" r:id="rId103" display="http://www.smogon.com/dp/moves/dragon_rush"/>
    <hyperlink ref="A105" r:id="rId104" display="http://www.smogon.com/dp/moves/dragonbreath"/>
    <hyperlink ref="A106" r:id="rId105" display="http://www.smogon.com/dp/moves/drain_punch"/>
    <hyperlink ref="A107" r:id="rId106" display="http://www.smogon.com/dp/moves/dream_eater"/>
    <hyperlink ref="A108" r:id="rId107" display="http://www.smogon.com/dp/moves/drill_peck"/>
    <hyperlink ref="A109" r:id="rId108" display="http://www.smogon.com/dp/moves/dynamicpunch"/>
    <hyperlink ref="A110" r:id="rId109" display="http://www.smogon.com/dp/moves/earth_power"/>
    <hyperlink ref="A111" r:id="rId110" display="http://www.smogon.com/dp/moves/earthquake"/>
    <hyperlink ref="A112" r:id="rId111" display="http://www.smogon.com/dp/moves/egg_bomb"/>
    <hyperlink ref="A113" r:id="rId112" display="http://www.smogon.com/dp/moves/embargo"/>
    <hyperlink ref="A114" r:id="rId113" display="http://www.smogon.com/dp/moves/ember"/>
    <hyperlink ref="A115" r:id="rId114" display="http://www.smogon.com/dp/moves/encore"/>
    <hyperlink ref="A116" r:id="rId115" display="http://www.smogon.com/dp/moves/endeavor"/>
    <hyperlink ref="A117" r:id="rId116" display="http://www.smogon.com/dp/moves/endure"/>
    <hyperlink ref="A118" r:id="rId117" display="http://www.smogon.com/dp/moves/energy_ball"/>
    <hyperlink ref="A119" r:id="rId118" display="http://www.smogon.com/dp/moves/eruption"/>
    <hyperlink ref="A120" r:id="rId119" display="http://www.smogon.com/dp/moves/explosion"/>
    <hyperlink ref="A121" r:id="rId120" display="http://www.smogon.com/dp/moves/extrasensory"/>
    <hyperlink ref="A122" r:id="rId121" display="http://www.smogon.com/dp/moves/extremespeed"/>
    <hyperlink ref="A123" r:id="rId122" display="http://www.smogon.com/dp/moves/facade"/>
    <hyperlink ref="A124" r:id="rId123" display="http://www.smogon.com/dp/moves/faint_attack"/>
    <hyperlink ref="A125" r:id="rId124" display="http://www.smogon.com/dp/moves/fake_out"/>
    <hyperlink ref="A126" r:id="rId125" display="http://www.smogon.com/dp/moves/fake_tears"/>
    <hyperlink ref="A127" r:id="rId126" display="http://www.smogon.com/dp/moves/false_swipe"/>
    <hyperlink ref="A128" r:id="rId127" display="http://www.smogon.com/dp/moves/featherdance"/>
    <hyperlink ref="A129" r:id="rId128" display="http://www.smogon.com/dp/moves/feint"/>
    <hyperlink ref="A130" r:id="rId129" display="http://www.smogon.com/dp/moves/fire_blast"/>
    <hyperlink ref="A131" r:id="rId130" display="http://www.smogon.com/dp/moves/fire_fang"/>
    <hyperlink ref="A132" r:id="rId131" display="http://www.smogon.com/dp/moves/fire_punch"/>
    <hyperlink ref="A133" r:id="rId132" display="http://www.smogon.com/dp/moves/fire_spin"/>
    <hyperlink ref="A134" r:id="rId133" display="http://www.smogon.com/dp/moves/fissure"/>
    <hyperlink ref="A135" r:id="rId134" display="http://www.smogon.com/dp/moves/flail"/>
    <hyperlink ref="A136" r:id="rId135" display="http://www.smogon.com/dp/moves/flame_wheel"/>
    <hyperlink ref="A137" r:id="rId136" display="http://www.smogon.com/dp/moves/flamethrower"/>
    <hyperlink ref="A138" r:id="rId137" display="http://www.smogon.com/dp/moves/flare_blitz"/>
    <hyperlink ref="A139" r:id="rId138" display="http://www.smogon.com/dp/moves/flash"/>
    <hyperlink ref="A140" r:id="rId139" display="http://www.smogon.com/dp/moves/flash_cannon"/>
    <hyperlink ref="A141" r:id="rId140" display="http://www.smogon.com/dp/moves/flatter"/>
    <hyperlink ref="A142" r:id="rId141" display="http://www.smogon.com/dp/moves/fling"/>
    <hyperlink ref="A143" r:id="rId142" display="http://www.smogon.com/dp/moves/fly"/>
    <hyperlink ref="A144" r:id="rId143" display="http://www.smogon.com/dp/moves/focus_blast"/>
    <hyperlink ref="A145" r:id="rId144" display="http://www.smogon.com/dp/moves/focus_energy"/>
    <hyperlink ref="A146" r:id="rId145" display="http://www.smogon.com/dp/moves/focus_punch"/>
    <hyperlink ref="A147" r:id="rId146" display="http://www.smogon.com/dp/moves/follow_me"/>
    <hyperlink ref="A148" r:id="rId147" display="http://www.smogon.com/dp/moves/force_palm"/>
    <hyperlink ref="A149" r:id="rId148" display="http://www.smogon.com/dp/moves/foresight"/>
    <hyperlink ref="A150" r:id="rId149" display="http://www.smogon.com/dp/moves/frenzy_plant"/>
    <hyperlink ref="A151" r:id="rId150" display="http://www.smogon.com/dp/moves/frustration"/>
    <hyperlink ref="A152" r:id="rId151" display="http://www.smogon.com/dp/moves/fury_attack"/>
    <hyperlink ref="A153" r:id="rId152" display="http://www.smogon.com/dp/moves/fury_cutter"/>
    <hyperlink ref="A154" r:id="rId153" display="http://www.smogon.com/dp/moves/fury_swipes"/>
    <hyperlink ref="A155" r:id="rId154" display="http://www.smogon.com/dp/moves/future_sight"/>
    <hyperlink ref="A156" r:id="rId155" display="http://www.smogon.com/dp/moves/gastro_acid"/>
    <hyperlink ref="A157" r:id="rId156" display="http://www.smogon.com/dp/moves/giga_drain"/>
    <hyperlink ref="A158" r:id="rId157" display="http://www.smogon.com/dp/moves/giga_impact"/>
    <hyperlink ref="A159" r:id="rId158" display="http://www.smogon.com/dp/moves/glare"/>
    <hyperlink ref="A160" r:id="rId159" display="http://www.smogon.com/dp/moves/grass_knot"/>
    <hyperlink ref="A161" r:id="rId160" display="http://www.smogon.com/dp/moves/grasswhistle"/>
    <hyperlink ref="A162" r:id="rId161" display="http://www.smogon.com/dp/moves/gravity"/>
    <hyperlink ref="A163" r:id="rId162" display="http://www.smogon.com/dp/moves/growl"/>
    <hyperlink ref="A164" r:id="rId163" display="http://www.smogon.com/dp/moves/growth"/>
    <hyperlink ref="A165" r:id="rId164" display="http://www.smogon.com/dp/moves/grudge"/>
    <hyperlink ref="A166" r:id="rId165" display="http://www.smogon.com/dp/moves/guard_swap"/>
    <hyperlink ref="A167" r:id="rId166" display="http://www.smogon.com/dp/moves/guillotine"/>
    <hyperlink ref="A168" r:id="rId167" display="http://www.smogon.com/dp/moves/gunk_shot"/>
    <hyperlink ref="A169" r:id="rId168" display="http://www.smogon.com/dp/moves/gust"/>
    <hyperlink ref="A170" r:id="rId169" display="http://www.smogon.com/dp/moves/gyro_ball"/>
    <hyperlink ref="A171" r:id="rId170" display="http://www.smogon.com/dp/moves/hail"/>
    <hyperlink ref="A172" r:id="rId171" display="http://www.smogon.com/dp/moves/hammer_arm"/>
    <hyperlink ref="A173" r:id="rId172" display="http://www.smogon.com/dp/moves/harden"/>
    <hyperlink ref="A174" r:id="rId173" display="http://www.smogon.com/dp/moves/haze"/>
    <hyperlink ref="A175" r:id="rId174" display="http://www.smogon.com/dp/moves/head_smash"/>
    <hyperlink ref="A176" r:id="rId175" display="http://www.smogon.com/dp/moves/headbutt"/>
    <hyperlink ref="A177" r:id="rId176" display="http://www.smogon.com/dp/moves/heal_bell"/>
    <hyperlink ref="A178" r:id="rId177" display="http://www.smogon.com/dp/moves/heal_block"/>
    <hyperlink ref="A179" r:id="rId178" display="http://www.smogon.com/dp/moves/heal_order"/>
    <hyperlink ref="A180" r:id="rId179" display="http://www.smogon.com/dp/moves/healing_wish"/>
    <hyperlink ref="A181" r:id="rId180" display="http://www.smogon.com/dp/moves/heart_swap"/>
    <hyperlink ref="A182" r:id="rId181" display="http://www.smogon.com/dp/moves/heat_wave"/>
    <hyperlink ref="A183" r:id="rId182" display="http://www.smogon.com/dp/moves/helping_hand"/>
    <hyperlink ref="A184" r:id="rId183" display="http://www.smogon.com/dp/moves/hi_jump_kick"/>
    <hyperlink ref="A185" r:id="rId184" display="http://www.smogon.com/dp/moves/hidden_power"/>
    <hyperlink ref="A186" r:id="rId185" display="http://www.smogon.com/dp/moves/horn_attack"/>
    <hyperlink ref="A187" r:id="rId186" display="http://www.smogon.com/dp/moves/horn_drill"/>
    <hyperlink ref="A188" r:id="rId187" display="http://www.smogon.com/dp/moves/howl"/>
    <hyperlink ref="A189" r:id="rId188" display="http://www.smogon.com/dp/moves/hydro_cannon"/>
    <hyperlink ref="A190" r:id="rId189" display="http://www.smogon.com/dp/moves/hydro_pump"/>
    <hyperlink ref="A191" r:id="rId190" display="http://www.smogon.com/dp/moves/hyper_beam"/>
    <hyperlink ref="A192" r:id="rId191" display="http://www.smogon.com/dp/moves/hyper_fang"/>
    <hyperlink ref="A193" r:id="rId192" display="http://www.smogon.com/dp/moves/hyper_voice"/>
    <hyperlink ref="A194" r:id="rId193" display="http://www.smogon.com/dp/moves/hypnosis"/>
    <hyperlink ref="A195" r:id="rId194" display="http://www.smogon.com/dp/moves/ice_ball"/>
    <hyperlink ref="A196" r:id="rId195" display="http://www.smogon.com/dp/moves/ice_beam"/>
    <hyperlink ref="A197" r:id="rId196" display="http://www.smogon.com/dp/moves/ice_fang"/>
    <hyperlink ref="A198" r:id="rId197" display="http://www.smogon.com/dp/moves/ice_punch"/>
    <hyperlink ref="A199" r:id="rId198" display="http://www.smogon.com/dp/moves/ice_shard"/>
    <hyperlink ref="A200" r:id="rId199" display="http://www.smogon.com/dp/moves/icicle_spear"/>
    <hyperlink ref="A201" r:id="rId200" display="http://www.smogon.com/dp/moves/icy_wind"/>
    <hyperlink ref="A202" r:id="rId201" display="http://www.smogon.com/dp/moves/imprison"/>
    <hyperlink ref="A203" r:id="rId202" display="http://www.smogon.com/dp/moves/ingrain"/>
    <hyperlink ref="A204" r:id="rId203" display="http://www.smogon.com/dp/moves/iron_defense"/>
    <hyperlink ref="A205" r:id="rId204" display="http://www.smogon.com/dp/moves/iron_head"/>
    <hyperlink ref="A206" r:id="rId205" display="http://www.smogon.com/dp/moves/iron_tail"/>
    <hyperlink ref="A207" r:id="rId206" display="http://www.smogon.com/dp/moves/judgment"/>
    <hyperlink ref="A208" r:id="rId207" display="http://www.smogon.com/dp/moves/jump_kick"/>
    <hyperlink ref="A209" r:id="rId208" display="http://www.smogon.com/dp/moves/karate_chop"/>
    <hyperlink ref="A210" r:id="rId209" display="http://www.smogon.com/dp/moves/kinesis"/>
    <hyperlink ref="A211" r:id="rId210" display="http://www.smogon.com/dp/moves/knock_off"/>
    <hyperlink ref="A212" r:id="rId211" display="http://www.smogon.com/dp/moves/last_resort"/>
    <hyperlink ref="A213" r:id="rId212" display="http://www.smogon.com/dp/moves/lava_plume"/>
    <hyperlink ref="A214" r:id="rId213" display="http://www.smogon.com/dp/moves/leaf_blade"/>
    <hyperlink ref="A215" r:id="rId214" display="http://www.smogon.com/dp/moves/leaf_storm"/>
    <hyperlink ref="A216" r:id="rId215" display="http://www.smogon.com/dp/moves/leech_life"/>
    <hyperlink ref="A217" r:id="rId216" display="http://www.smogon.com/dp/moves/leech_seed"/>
    <hyperlink ref="A218" r:id="rId217" display="http://www.smogon.com/dp/moves/leer"/>
    <hyperlink ref="A219" r:id="rId218" display="http://www.smogon.com/dp/moves/lick"/>
    <hyperlink ref="A220" r:id="rId219" display="http://www.smogon.com/dp/moves/light_screen"/>
    <hyperlink ref="A221" r:id="rId220" display="http://www.smogon.com/dp/moves/lock-on"/>
    <hyperlink ref="A222" r:id="rId221" display="http://www.smogon.com/dp/moves/lovely_kiss"/>
    <hyperlink ref="A223" r:id="rId222" display="http://www.smogon.com/dp/moves/low_kick"/>
    <hyperlink ref="A224" r:id="rId223" display="http://www.smogon.com/dp/moves/lucky_chant"/>
    <hyperlink ref="A225" r:id="rId224" display="http://www.smogon.com/dp/moves/lunar_dance"/>
    <hyperlink ref="A226" r:id="rId225" display="http://www.smogon.com/dp/moves/luster_purge"/>
    <hyperlink ref="A227" r:id="rId226" display="http://www.smogon.com/dp/moves/mach_punch"/>
    <hyperlink ref="A228" r:id="rId227" display="http://www.smogon.com/dp/moves/magic_coat"/>
    <hyperlink ref="A229" r:id="rId228" display="http://www.smogon.com/dp/moves/magical_leaf"/>
    <hyperlink ref="A230" r:id="rId229" display="http://www.smogon.com/dp/moves/magma_storm"/>
    <hyperlink ref="A231" r:id="rId230" display="http://www.smogon.com/dp/moves/magnet_bomb"/>
    <hyperlink ref="A232" r:id="rId231" display="http://www.smogon.com/dp/moves/magnet_rise"/>
    <hyperlink ref="A233" r:id="rId232" display="http://www.smogon.com/dp/moves/magnitude"/>
    <hyperlink ref="A234" r:id="rId233" display="http://www.smogon.com/dp/moves/me_first"/>
    <hyperlink ref="A235" r:id="rId234" display="http://www.smogon.com/dp/moves/mean_look"/>
    <hyperlink ref="A236" r:id="rId235" display="http://www.smogon.com/dp/moves/meditate"/>
    <hyperlink ref="A237" r:id="rId236" display="http://www.smogon.com/dp/moves/mega_drain"/>
    <hyperlink ref="A238" r:id="rId237" display="http://www.smogon.com/dp/moves/mega_kick"/>
    <hyperlink ref="A239" r:id="rId238" display="http://www.smogon.com/dp/moves/mega_punch"/>
    <hyperlink ref="A240" r:id="rId239" display="http://www.smogon.com/dp/moves/megahorn"/>
    <hyperlink ref="A241" r:id="rId240" display="http://www.smogon.com/dp/moves/memento"/>
    <hyperlink ref="A242" r:id="rId241" display="http://www.smogon.com/dp/moves/metal_burst"/>
    <hyperlink ref="A243" r:id="rId242" display="http://www.smogon.com/dp/moves/metal_claw"/>
    <hyperlink ref="A244" r:id="rId243" display="http://www.smogon.com/dp/moves/metal_sound"/>
    <hyperlink ref="A245" r:id="rId244" display="http://www.smogon.com/dp/moves/meteor_mash"/>
    <hyperlink ref="A246" r:id="rId245" display="http://www.smogon.com/dp/moves/metronome"/>
    <hyperlink ref="A247" r:id="rId246" display="http://www.smogon.com/dp/moves/milk_drink"/>
    <hyperlink ref="A248" r:id="rId247" display="http://www.smogon.com/dp/moves/mimic"/>
    <hyperlink ref="A249" r:id="rId248" display="http://www.smogon.com/dp/moves/mind_reader"/>
    <hyperlink ref="A250" r:id="rId249" display="http://www.smogon.com/dp/moves/minimize"/>
    <hyperlink ref="A251" r:id="rId250" display="http://www.smogon.com/dp/moves/miracle_eye"/>
    <hyperlink ref="A252" r:id="rId251" display="http://www.smogon.com/dp/moves/mirror_coat"/>
    <hyperlink ref="A253" r:id="rId252" display="http://www.smogon.com/dp/moves/mirror_move"/>
    <hyperlink ref="A254" r:id="rId253" display="http://www.smogon.com/dp/moves/mirror_shot"/>
    <hyperlink ref="A255" r:id="rId254" display="http://www.smogon.com/dp/moves/mist"/>
    <hyperlink ref="A256" r:id="rId255" display="http://www.smogon.com/dp/moves/mist_ball"/>
    <hyperlink ref="A257" r:id="rId256" display="http://www.smogon.com/dp/moves/moonlight"/>
    <hyperlink ref="A258" r:id="rId257" display="http://www.smogon.com/dp/moves/morning_sun"/>
    <hyperlink ref="A259" r:id="rId258" display="http://www.smogon.com/dp/moves/mud_bomb"/>
    <hyperlink ref="A260" r:id="rId259" display="http://www.smogon.com/dp/moves/mud_shot"/>
    <hyperlink ref="A261" r:id="rId260" display="http://www.smogon.com/dp/moves/mud_sport"/>
    <hyperlink ref="A262" r:id="rId261" display="http://www.smogon.com/dp/moves/mud-slap"/>
    <hyperlink ref="A263" r:id="rId262" display="http://www.smogon.com/dp/moves/muddy_water"/>
    <hyperlink ref="A264" r:id="rId263" display="http://www.smogon.com/dp/moves/nasty_plot"/>
    <hyperlink ref="A265" r:id="rId264" display="http://www.smogon.com/dp/moves/natural_gift"/>
    <hyperlink ref="A266" r:id="rId265" display="http://www.smogon.com/dp/moves/nature_power"/>
    <hyperlink ref="A267" r:id="rId266" display="http://www.smogon.com/dp/moves/needle_arm"/>
    <hyperlink ref="A268" r:id="rId267" display="http://www.smogon.com/dp/moves/night_shade"/>
    <hyperlink ref="A269" r:id="rId268" display="http://www.smogon.com/dp/moves/night_slash"/>
    <hyperlink ref="A270" r:id="rId269" display="http://www.smogon.com/dp/moves/nightmare"/>
    <hyperlink ref="A271" r:id="rId270" display="http://www.smogon.com/dp/moves/octazooka"/>
    <hyperlink ref="A272" r:id="rId271" display="http://www.smogon.com/dp/moves/odor_sleuth"/>
    <hyperlink ref="A273" r:id="rId272" display="http://www.smogon.com/dp/moves/ominous_wind"/>
    <hyperlink ref="A274" r:id="rId273" display="http://www.smogon.com/dp/moves/outrage"/>
    <hyperlink ref="A275" r:id="rId274" display="http://www.smogon.com/dp/moves/overheat"/>
    <hyperlink ref="A276" r:id="rId275" display="http://www.smogon.com/dp/moves/pain_split"/>
    <hyperlink ref="A277" r:id="rId276" display="http://www.smogon.com/dp/moves/pay_day"/>
    <hyperlink ref="A278" r:id="rId277" display="http://www.smogon.com/dp/moves/payback"/>
    <hyperlink ref="A279" r:id="rId278" display="http://www.smogon.com/dp/moves/peck"/>
    <hyperlink ref="A280" r:id="rId279" display="http://www.smogon.com/dp/moves/perish_song"/>
    <hyperlink ref="A281" r:id="rId280" display="http://www.smogon.com/dp/moves/petal_dance"/>
    <hyperlink ref="A282" r:id="rId281" display="http://www.smogon.com/dp/moves/pin_missile"/>
    <hyperlink ref="A283" r:id="rId282" display="http://www.smogon.com/dp/moves/pluck"/>
    <hyperlink ref="A284" r:id="rId283" display="http://www.smogon.com/dp/moves/poison_fang"/>
    <hyperlink ref="A285" r:id="rId284" display="http://www.smogon.com/dp/moves/poison_gas"/>
    <hyperlink ref="A286" r:id="rId285" display="http://www.smogon.com/dp/moves/poison_jab"/>
    <hyperlink ref="A287" r:id="rId286" display="http://www.smogon.com/dp/moves/poison_sting"/>
    <hyperlink ref="A288" r:id="rId287" display="http://www.smogon.com/dp/moves/poison_tail"/>
    <hyperlink ref="A289" r:id="rId288" display="http://www.smogon.com/dp/moves/poisonpowder"/>
    <hyperlink ref="A290" r:id="rId289" display="http://www.smogon.com/dp/moves/pound"/>
    <hyperlink ref="A291" r:id="rId290" display="http://www.smogon.com/dp/moves/powder_snow"/>
    <hyperlink ref="A292" r:id="rId291" display="http://www.smogon.com/dp/moves/power_gem"/>
    <hyperlink ref="A293" r:id="rId292" display="http://www.smogon.com/dp/moves/power_swap"/>
    <hyperlink ref="A294" r:id="rId293" display="http://www.smogon.com/dp/moves/power_trick"/>
    <hyperlink ref="A295" r:id="rId294" display="http://www.smogon.com/dp/moves/power_whip"/>
    <hyperlink ref="A296" r:id="rId295" display="http://www.smogon.com/dp/moves/present"/>
    <hyperlink ref="A297" r:id="rId296" display="http://www.smogon.com/dp/moves/protect"/>
    <hyperlink ref="A298" r:id="rId297" display="http://www.smogon.com/dp/moves/psybeam"/>
    <hyperlink ref="A299" r:id="rId298" display="http://www.smogon.com/dp/moves/psych_up"/>
    <hyperlink ref="A300" r:id="rId299" display="http://www.smogon.com/dp/moves/psychic"/>
    <hyperlink ref="A301" r:id="rId300" display="http://www.smogon.com/dp/moves/psycho_boost"/>
    <hyperlink ref="A302" r:id="rId301" display="http://www.smogon.com/dp/moves/psycho_cut"/>
    <hyperlink ref="A303" r:id="rId302" display="http://www.smogon.com/dp/moves/psycho_shift"/>
    <hyperlink ref="A304" r:id="rId303" display="http://www.smogon.com/dp/moves/psywave"/>
    <hyperlink ref="A305" r:id="rId304" display="http://www.smogon.com/dp/moves/punishment"/>
    <hyperlink ref="A306" r:id="rId305" display="http://www.smogon.com/dp/moves/pursuit"/>
    <hyperlink ref="A307" r:id="rId306" display="http://www.smogon.com/dp/moves/quick_attack"/>
    <hyperlink ref="A308" r:id="rId307" display="http://www.smogon.com/dp/moves/rage"/>
    <hyperlink ref="A309" r:id="rId308" display="http://www.smogon.com/dp/moves/rain_dance"/>
    <hyperlink ref="A310" r:id="rId309" display="http://www.smogon.com/dp/moves/rapid_spin"/>
    <hyperlink ref="A311" r:id="rId310" display="http://www.smogon.com/dp/moves/razor_leaf"/>
    <hyperlink ref="A312" r:id="rId311" display="http://www.smogon.com/dp/moves/razor_wind"/>
    <hyperlink ref="A313" r:id="rId312" display="http://www.smogon.com/dp/moves/recover"/>
    <hyperlink ref="A314" r:id="rId313" display="http://www.smogon.com/dp/moves/recycle"/>
    <hyperlink ref="A315" r:id="rId314" display="http://www.smogon.com/dp/moves/reflect"/>
    <hyperlink ref="A316" r:id="rId315" display="http://www.smogon.com/dp/moves/refresh"/>
    <hyperlink ref="A317" r:id="rId316" display="http://www.smogon.com/dp/moves/rest"/>
    <hyperlink ref="A318" r:id="rId317" display="http://www.smogon.com/dp/moves/return"/>
    <hyperlink ref="A319" r:id="rId318" display="http://www.smogon.com/dp/moves/revenge"/>
    <hyperlink ref="A320" r:id="rId319" display="http://www.smogon.com/dp/moves/reversal"/>
    <hyperlink ref="A321" r:id="rId320" display="http://www.smogon.com/dp/moves/roar"/>
    <hyperlink ref="A322" r:id="rId321" display="http://www.smogon.com/dp/moves/roar_of_time"/>
    <hyperlink ref="A323" r:id="rId322" display="http://www.smogon.com/dp/moves/rock_blast"/>
    <hyperlink ref="A324" r:id="rId323" display="http://www.smogon.com/dp/moves/rock_climb"/>
    <hyperlink ref="A325" r:id="rId324" display="http://www.smogon.com/dp/moves/rock_polish"/>
    <hyperlink ref="A326" r:id="rId325" display="http://www.smogon.com/dp/moves/rock_slide"/>
    <hyperlink ref="A327" r:id="rId326" display="http://www.smogon.com/dp/moves/rock_smash"/>
    <hyperlink ref="A328" r:id="rId327" display="http://www.smogon.com/dp/moves/rock_throw"/>
    <hyperlink ref="A329" r:id="rId328" display="http://www.smogon.com/dp/moves/rock_tomb"/>
    <hyperlink ref="A330" r:id="rId329" display="http://www.smogon.com/dp/moves/rock_wrecker"/>
    <hyperlink ref="A331" r:id="rId330" display="http://www.smogon.com/dp/moves/role_play"/>
    <hyperlink ref="A332" r:id="rId331" display="http://www.smogon.com/dp/moves/rolling_kick"/>
    <hyperlink ref="A333" r:id="rId332" display="http://www.smogon.com/dp/moves/rollout"/>
    <hyperlink ref="A334" r:id="rId333" display="http://www.smogon.com/dp/moves/roost"/>
    <hyperlink ref="A335" r:id="rId334" display="http://www.smogon.com/dp/moves/sacred_fire"/>
    <hyperlink ref="A336" r:id="rId335" display="http://www.smogon.com/dp/moves/safeguard"/>
    <hyperlink ref="A337" r:id="rId336" display="http://www.smogon.com/dp/moves/sand_tomb"/>
    <hyperlink ref="A338" r:id="rId337" display="http://www.smogon.com/dp/moves/sand-attack"/>
    <hyperlink ref="A339" r:id="rId338" display="http://www.smogon.com/dp/moves/sandstorm"/>
    <hyperlink ref="A340" r:id="rId339" display="http://www.smogon.com/dp/moves/scary_face"/>
    <hyperlink ref="A341" r:id="rId340" display="http://www.smogon.com/dp/moves/scratch"/>
    <hyperlink ref="A342" r:id="rId341" display="http://www.smogon.com/dp/moves/screech"/>
    <hyperlink ref="A343" r:id="rId342" display="http://www.smogon.com/dp/moves/secret_power"/>
    <hyperlink ref="A344" r:id="rId343" display="http://www.smogon.com/dp/moves/seed_bomb"/>
    <hyperlink ref="A345" r:id="rId344" display="http://www.smogon.com/dp/moves/seed_flare"/>
    <hyperlink ref="A346" r:id="rId345" display="http://www.smogon.com/dp/moves/seismic_toss"/>
    <hyperlink ref="A347" r:id="rId346" display="http://www.smogon.com/dp/moves/selfdestruct"/>
    <hyperlink ref="A348" r:id="rId347" display="http://www.smogon.com/dp/moves/shadow_ball"/>
    <hyperlink ref="A349" r:id="rId348" display="http://www.smogon.com/dp/moves/shadow_claw"/>
    <hyperlink ref="A350" r:id="rId349" display="http://www.smogon.com/dp/moves/shadow_force"/>
    <hyperlink ref="A351" r:id="rId350" display="http://www.smogon.com/dp/moves/shadow_punch"/>
    <hyperlink ref="A352" r:id="rId351" display="http://www.smogon.com/dp/moves/shadow_sneak"/>
    <hyperlink ref="A353" r:id="rId352" display="http://www.smogon.com/dp/moves/sharpen"/>
    <hyperlink ref="A354" r:id="rId353" display="http://www.smogon.com/dp/moves/sheer_cold"/>
    <hyperlink ref="A355" r:id="rId354" display="http://www.smogon.com/dp/moves/shock_wave"/>
    <hyperlink ref="A356" r:id="rId355" display="http://www.smogon.com/dp/moves/signal_beam"/>
    <hyperlink ref="A357" r:id="rId356" display="http://www.smogon.com/dp/moves/silver_wind"/>
    <hyperlink ref="A358" r:id="rId357" display="http://www.smogon.com/dp/moves/sing"/>
    <hyperlink ref="A359" r:id="rId358" display="http://www.smogon.com/dp/moves/sketch"/>
    <hyperlink ref="A360" r:id="rId359" display="http://www.smogon.com/dp/moves/skill_swap"/>
    <hyperlink ref="A361" r:id="rId360" display="http://www.smogon.com/dp/moves/skull_bash"/>
    <hyperlink ref="A362" r:id="rId361" display="http://www.smogon.com/dp/moves/sky_attack"/>
    <hyperlink ref="A363" r:id="rId362" display="http://www.smogon.com/dp/moves/sky_uppercut"/>
    <hyperlink ref="A364" r:id="rId363" display="http://www.smogon.com/dp/moves/slack_off"/>
    <hyperlink ref="A365" r:id="rId364" display="http://www.smogon.com/dp/moves/slam"/>
    <hyperlink ref="A366" r:id="rId365" display="http://www.smogon.com/dp/moves/slash"/>
    <hyperlink ref="A367" r:id="rId366" display="http://www.smogon.com/dp/moves/sleep_powder"/>
    <hyperlink ref="A368" r:id="rId367" display="http://www.smogon.com/dp/moves/sleep_talk"/>
    <hyperlink ref="A369" r:id="rId368" display="http://www.smogon.com/dp/moves/sludge"/>
    <hyperlink ref="A370" r:id="rId369" display="http://www.smogon.com/dp/moves/sludge_bomb"/>
    <hyperlink ref="A371" r:id="rId370" display="http://www.smogon.com/dp/moves/smellingsalt"/>
    <hyperlink ref="A372" r:id="rId371" display="http://www.smogon.com/dp/moves/smog"/>
    <hyperlink ref="A373" r:id="rId372" display="http://www.smogon.com/dp/moves/smokescreen"/>
    <hyperlink ref="A374" r:id="rId373" display="http://www.smogon.com/dp/moves/snatch"/>
    <hyperlink ref="A375" r:id="rId374" display="http://www.smogon.com/dp/moves/snore"/>
    <hyperlink ref="A376" r:id="rId375" display="http://www.smogon.com/dp/moves/softboiled"/>
    <hyperlink ref="A377" r:id="rId376" display="http://www.smogon.com/dp/moves/solarbeam"/>
    <hyperlink ref="A378" r:id="rId377" display="http://www.smogon.com/dp/moves/sonicboom"/>
    <hyperlink ref="A379" r:id="rId378" display="http://www.smogon.com/dp/moves/spacial_rend"/>
    <hyperlink ref="A380" r:id="rId379" display="http://www.smogon.com/dp/moves/spark"/>
    <hyperlink ref="A381" r:id="rId380" display="http://www.smogon.com/dp/moves/spider_web"/>
    <hyperlink ref="A382" r:id="rId381" display="http://www.smogon.com/dp/moves/spike_cannon"/>
    <hyperlink ref="A383" r:id="rId382" display="http://www.smogon.com/dp/moves/spikes"/>
    <hyperlink ref="A384" r:id="rId383" display="http://www.smogon.com/dp/moves/spit_up"/>
    <hyperlink ref="A385" r:id="rId384" display="http://www.smogon.com/dp/moves/spite"/>
    <hyperlink ref="A386" r:id="rId385" display="http://www.smogon.com/dp/moves/splash"/>
    <hyperlink ref="A387" r:id="rId386" display="http://www.smogon.com/dp/moves/spore"/>
    <hyperlink ref="A388" r:id="rId387" display="http://www.smogon.com/dp/moves/stealth_rock"/>
    <hyperlink ref="A389" r:id="rId388" display="http://www.smogon.com/dp/moves/steel_wing"/>
    <hyperlink ref="A390" r:id="rId389" display="http://www.smogon.com/dp/moves/stockpile"/>
    <hyperlink ref="A391" r:id="rId390" display="http://www.smogon.com/dp/moves/stomp"/>
    <hyperlink ref="A392" r:id="rId391" display="http://www.smogon.com/dp/moves/stone_edge"/>
    <hyperlink ref="A393" r:id="rId392" display="http://www.smogon.com/dp/moves/strength"/>
    <hyperlink ref="A394" r:id="rId393" display="http://www.smogon.com/dp/moves/string_shot"/>
    <hyperlink ref="A395" r:id="rId394" display="http://www.smogon.com/dp/moves/struggle"/>
    <hyperlink ref="A396" r:id="rId395" display="http://www.smogon.com/dp/moves/stun_spore"/>
    <hyperlink ref="A397" r:id="rId396" display="http://www.smogon.com/dp/moves/submission"/>
    <hyperlink ref="A398" r:id="rId397" display="http://www.smogon.com/dp/moves/substitute"/>
    <hyperlink ref="A399" r:id="rId398" display="http://www.smogon.com/dp/moves/sucker_punch"/>
    <hyperlink ref="A400" r:id="rId399" display="http://www.smogon.com/dp/moves/sunny_day"/>
    <hyperlink ref="A401" r:id="rId400" display="http://www.smogon.com/dp/moves/super_fang"/>
    <hyperlink ref="A402" r:id="rId401" display="http://www.smogon.com/dp/moves/superpower"/>
    <hyperlink ref="A403" r:id="rId402" display="http://www.smogon.com/dp/moves/supersonic"/>
    <hyperlink ref="A404" r:id="rId403" display="http://www.smogon.com/dp/moves/surf"/>
    <hyperlink ref="A405" r:id="rId404" display="http://www.smogon.com/dp/moves/swagger"/>
    <hyperlink ref="A406" r:id="rId405" display="http://www.smogon.com/dp/moves/swallow"/>
    <hyperlink ref="A407" r:id="rId406" display="http://www.smogon.com/dp/moves/sweet_kiss"/>
    <hyperlink ref="A408" r:id="rId407" display="http://www.smogon.com/dp/moves/sweet_scent"/>
    <hyperlink ref="A409" r:id="rId408" display="http://www.smogon.com/dp/moves/swift"/>
    <hyperlink ref="A410" r:id="rId409" display="http://www.smogon.com/dp/moves/switcheroo"/>
    <hyperlink ref="A411" r:id="rId410" display="http://www.smogon.com/dp/moves/swords_dance"/>
    <hyperlink ref="A412" r:id="rId411" display="http://www.smogon.com/dp/moves/synthesis"/>
    <hyperlink ref="A413" r:id="rId412" display="http://www.smogon.com/dp/moves/tackle"/>
    <hyperlink ref="A414" r:id="rId413" display="http://www.smogon.com/dp/moves/tail_glow"/>
    <hyperlink ref="A415" r:id="rId414" display="http://www.smogon.com/dp/moves/tail_whip"/>
    <hyperlink ref="A416" r:id="rId415" display="http://www.smogon.com/dp/moves/tailwind"/>
    <hyperlink ref="A417" r:id="rId416" display="http://www.smogon.com/dp/moves/take_down"/>
    <hyperlink ref="A418" r:id="rId417" display="http://www.smogon.com/dp/moves/taunt"/>
    <hyperlink ref="A419" r:id="rId418" display="http://www.smogon.com/dp/moves/teeter_dance"/>
    <hyperlink ref="A420" r:id="rId419" display="http://www.smogon.com/dp/moves/teleport"/>
    <hyperlink ref="A421" r:id="rId420" display="http://www.smogon.com/dp/moves/thief"/>
    <hyperlink ref="A422" r:id="rId421" display="http://www.smogon.com/dp/moves/thrash"/>
    <hyperlink ref="A423" r:id="rId422" display="http://www.smogon.com/dp/moves/thunder"/>
    <hyperlink ref="A424" r:id="rId423" display="http://www.smogon.com/dp/moves/thunder_fang"/>
    <hyperlink ref="A425" r:id="rId424" display="http://www.smogon.com/dp/moves/thunder_wave"/>
    <hyperlink ref="A426" r:id="rId425" display="http://www.smogon.com/dp/moves/thunderbolt"/>
    <hyperlink ref="A427" r:id="rId426" display="http://www.smogon.com/dp/moves/thunderpunch"/>
    <hyperlink ref="A428" r:id="rId427" display="http://www.smogon.com/dp/moves/thundershock"/>
    <hyperlink ref="A429" r:id="rId428" display="http://www.smogon.com/dp/moves/tickle"/>
    <hyperlink ref="A430" r:id="rId429" display="http://www.smogon.com/dp/moves/torment"/>
    <hyperlink ref="A431" r:id="rId430" display="http://www.smogon.com/dp/moves/toxic"/>
    <hyperlink ref="A432" r:id="rId431" display="http://www.smogon.com/dp/moves/toxic_spikes"/>
    <hyperlink ref="A433" r:id="rId432" display="http://www.smogon.com/dp/moves/transform"/>
    <hyperlink ref="A434" r:id="rId433" display="http://www.smogon.com/dp/moves/tri_attack"/>
    <hyperlink ref="A435" r:id="rId434" display="http://www.smogon.com/dp/moves/trick"/>
    <hyperlink ref="A436" r:id="rId435" display="http://www.smogon.com/dp/moves/trick_room"/>
    <hyperlink ref="A437" r:id="rId436" display="http://www.smogon.com/dp/moves/triple_kick"/>
    <hyperlink ref="A438" r:id="rId437" display="http://www.smogon.com/dp/moves/trump_card"/>
    <hyperlink ref="A439" r:id="rId438" display="http://www.smogon.com/dp/moves/twineedle"/>
    <hyperlink ref="A440" r:id="rId439" display="http://www.smogon.com/dp/moves/twister"/>
    <hyperlink ref="A441" r:id="rId440" display="http://www.smogon.com/dp/moves/u-turn"/>
    <hyperlink ref="A442" r:id="rId441" display="http://www.smogon.com/dp/moves/uproar"/>
    <hyperlink ref="A443" r:id="rId442" display="http://www.smogon.com/dp/moves/vacuum_wave"/>
    <hyperlink ref="A444" r:id="rId443" display="http://www.smogon.com/dp/moves/vicegrip"/>
    <hyperlink ref="A445" r:id="rId444" display="http://www.smogon.com/dp/moves/vine_whip"/>
    <hyperlink ref="A446" r:id="rId445" display="http://www.smogon.com/dp/moves/vital_throw"/>
    <hyperlink ref="A447" r:id="rId446" display="http://www.smogon.com/dp/moves/volt_tackle"/>
    <hyperlink ref="A448" r:id="rId447" display="http://www.smogon.com/dp/moves/wake-up_slap"/>
    <hyperlink ref="A449" r:id="rId448" display="http://www.smogon.com/dp/moves/water_gun"/>
    <hyperlink ref="A450" r:id="rId449" display="http://www.smogon.com/dp/moves/water_pulse"/>
    <hyperlink ref="A451" r:id="rId450" display="http://www.smogon.com/dp/moves/water_sport"/>
    <hyperlink ref="A452" r:id="rId451" display="http://www.smogon.com/dp/moves/water_spout"/>
    <hyperlink ref="A453" r:id="rId452" display="http://www.smogon.com/dp/moves/waterfall"/>
    <hyperlink ref="A454" r:id="rId453" display="http://www.smogon.com/dp/moves/weather_ball"/>
    <hyperlink ref="A455" r:id="rId454" display="http://www.smogon.com/dp/moves/whirlpool"/>
    <hyperlink ref="A456" r:id="rId455" display="http://www.smogon.com/dp/moves/whirlwind"/>
    <hyperlink ref="A457" r:id="rId456" display="http://www.smogon.com/dp/moves/will-o-wisp"/>
    <hyperlink ref="A458" r:id="rId457" display="http://www.smogon.com/dp/moves/wing_attack"/>
    <hyperlink ref="A459" r:id="rId458" display="http://www.smogon.com/dp/moves/wish"/>
    <hyperlink ref="A460" r:id="rId459" display="http://www.smogon.com/dp/moves/withdraw"/>
    <hyperlink ref="A461" r:id="rId460" display="http://www.smogon.com/dp/moves/wood_hammer"/>
    <hyperlink ref="A462" r:id="rId461" display="http://www.smogon.com/dp/moves/worry_seed"/>
    <hyperlink ref="A463" r:id="rId462" display="http://www.smogon.com/dp/moves/wrap"/>
    <hyperlink ref="A464" r:id="rId463" display="http://www.smogon.com/dp/moves/wring_out"/>
    <hyperlink ref="A465" r:id="rId464" display="http://www.smogon.com/dp/moves/x-scissor"/>
    <hyperlink ref="A466" r:id="rId465" display="http://www.smogon.com/dp/moves/yawn"/>
    <hyperlink ref="A467" r:id="rId466" display="http://www.smogon.com/dp/moves/zap_cannon"/>
    <hyperlink ref="A468" r:id="rId467" display="http://www.smogon.com/dp/moves/zen_headbutt"/>
  </hyperlinks>
  <pageMargins left="0.7" right="0.7" top="0.75" bottom="0.75" header="0.3" footer="0.3"/>
  <pageSetup orientation="portrait" verticalDpi="0" r:id="rId468"/>
  <legacyDrawing r:id="rId469"/>
</worksheet>
</file>

<file path=xl/worksheets/sheet5.xml><?xml version="1.0" encoding="utf-8"?>
<worksheet xmlns="http://schemas.openxmlformats.org/spreadsheetml/2006/main" xmlns:r="http://schemas.openxmlformats.org/officeDocument/2006/relationships">
  <dimension ref="A1:C125"/>
  <sheetViews>
    <sheetView workbookViewId="0">
      <pane ySplit="1" topLeftCell="A74" activePane="bottomLeft" state="frozen"/>
      <selection pane="bottomLeft" activeCell="A43" sqref="A43"/>
    </sheetView>
  </sheetViews>
  <sheetFormatPr defaultRowHeight="15"/>
  <cols>
    <col min="1" max="1" width="45.85546875" customWidth="1"/>
    <col min="2" max="2" width="46.42578125" style="21" customWidth="1"/>
    <col min="3" max="3" width="50.85546875" style="17" customWidth="1"/>
  </cols>
  <sheetData>
    <row r="1" spans="1:3" ht="15.75" thickBot="1">
      <c r="A1" s="63" t="s">
        <v>1648</v>
      </c>
      <c r="B1" s="63" t="s">
        <v>1381</v>
      </c>
      <c r="C1" s="64" t="s">
        <v>1649</v>
      </c>
    </row>
    <row r="2" spans="1:3">
      <c r="A2" s="61" t="s">
        <v>1406</v>
      </c>
      <c r="B2" s="62" t="s">
        <v>1407</v>
      </c>
      <c r="C2" s="65" t="s">
        <v>1913</v>
      </c>
    </row>
    <row r="3" spans="1:3" ht="30">
      <c r="A3" s="59" t="s">
        <v>1408</v>
      </c>
      <c r="B3" s="60" t="s">
        <v>1409</v>
      </c>
      <c r="C3" s="66" t="s">
        <v>1795</v>
      </c>
    </row>
    <row r="4" spans="1:3">
      <c r="A4" s="59" t="s">
        <v>1410</v>
      </c>
      <c r="B4" s="60" t="s">
        <v>1411</v>
      </c>
      <c r="C4" s="66"/>
    </row>
    <row r="5" spans="1:3">
      <c r="A5" s="59" t="s">
        <v>1412</v>
      </c>
      <c r="B5" s="60" t="s">
        <v>1413</v>
      </c>
      <c r="C5" s="66"/>
    </row>
    <row r="6" spans="1:3">
      <c r="A6" s="59" t="s">
        <v>1414</v>
      </c>
      <c r="B6" s="60" t="s">
        <v>1415</v>
      </c>
      <c r="C6" s="66"/>
    </row>
    <row r="7" spans="1:3">
      <c r="A7" s="59" t="s">
        <v>1416</v>
      </c>
      <c r="B7" s="60" t="s">
        <v>1417</v>
      </c>
      <c r="C7" s="66" t="s">
        <v>1765</v>
      </c>
    </row>
    <row r="8" spans="1:3" ht="30">
      <c r="A8" s="59" t="s">
        <v>1418</v>
      </c>
      <c r="B8" s="60" t="s">
        <v>1419</v>
      </c>
      <c r="C8" s="66"/>
    </row>
    <row r="9" spans="1:3">
      <c r="A9" s="59" t="s">
        <v>1420</v>
      </c>
      <c r="B9" s="60" t="s">
        <v>1421</v>
      </c>
      <c r="C9" s="66"/>
    </row>
    <row r="10" spans="1:3" ht="30">
      <c r="A10" s="59" t="s">
        <v>1422</v>
      </c>
      <c r="B10" s="60" t="s">
        <v>1423</v>
      </c>
      <c r="C10" s="66" t="s">
        <v>1795</v>
      </c>
    </row>
    <row r="11" spans="1:3">
      <c r="A11" s="59" t="s">
        <v>1424</v>
      </c>
      <c r="B11" s="60" t="s">
        <v>1425</v>
      </c>
      <c r="C11" s="66" t="s">
        <v>1765</v>
      </c>
    </row>
    <row r="12" spans="1:3" ht="30">
      <c r="A12" s="59" t="s">
        <v>1426</v>
      </c>
      <c r="B12" s="60" t="s">
        <v>1427</v>
      </c>
      <c r="C12" s="66" t="s">
        <v>1763</v>
      </c>
    </row>
    <row r="13" spans="1:3">
      <c r="A13" s="59" t="s">
        <v>1428</v>
      </c>
      <c r="B13" s="60" t="s">
        <v>1411</v>
      </c>
      <c r="C13" s="66"/>
    </row>
    <row r="14" spans="1:3" ht="30">
      <c r="A14" s="59" t="s">
        <v>1429</v>
      </c>
      <c r="B14" s="60" t="s">
        <v>1430</v>
      </c>
      <c r="C14" s="66"/>
    </row>
    <row r="15" spans="1:3" ht="45">
      <c r="A15" s="59" t="s">
        <v>1431</v>
      </c>
      <c r="B15" s="60" t="s">
        <v>1432</v>
      </c>
      <c r="C15" s="66"/>
    </row>
    <row r="16" spans="1:3" ht="45">
      <c r="A16" s="59" t="s">
        <v>1433</v>
      </c>
      <c r="B16" s="60" t="s">
        <v>1434</v>
      </c>
      <c r="C16" s="66"/>
    </row>
    <row r="17" spans="1:3">
      <c r="A17" s="59" t="s">
        <v>1435</v>
      </c>
      <c r="B17" s="60" t="s">
        <v>1436</v>
      </c>
      <c r="C17" s="66"/>
    </row>
    <row r="18" spans="1:3" ht="30">
      <c r="A18" s="59" t="s">
        <v>1437</v>
      </c>
      <c r="B18" s="60" t="s">
        <v>1438</v>
      </c>
      <c r="C18" s="66"/>
    </row>
    <row r="19" spans="1:3" ht="45">
      <c r="A19" s="59" t="s">
        <v>1439</v>
      </c>
      <c r="B19" s="60" t="s">
        <v>1440</v>
      </c>
      <c r="C19" s="66" t="s">
        <v>1802</v>
      </c>
    </row>
    <row r="20" spans="1:3" ht="30">
      <c r="A20" s="59" t="s">
        <v>1441</v>
      </c>
      <c r="B20" s="60" t="s">
        <v>1442</v>
      </c>
      <c r="C20" s="66" t="s">
        <v>1804</v>
      </c>
    </row>
    <row r="21" spans="1:3" ht="45">
      <c r="A21" s="59" t="s">
        <v>1443</v>
      </c>
      <c r="B21" s="60" t="s">
        <v>1444</v>
      </c>
      <c r="C21" s="66" t="s">
        <v>1930</v>
      </c>
    </row>
    <row r="22" spans="1:3">
      <c r="A22" s="59" t="s">
        <v>1445</v>
      </c>
      <c r="B22" s="60" t="s">
        <v>1446</v>
      </c>
      <c r="C22" s="66"/>
    </row>
    <row r="23" spans="1:3">
      <c r="A23" s="59" t="s">
        <v>1447</v>
      </c>
      <c r="B23" s="60" t="s">
        <v>1448</v>
      </c>
      <c r="C23" s="66"/>
    </row>
    <row r="24" spans="1:3">
      <c r="A24" s="59" t="s">
        <v>1449</v>
      </c>
      <c r="B24" s="60" t="s">
        <v>1450</v>
      </c>
      <c r="C24" s="66"/>
    </row>
    <row r="25" spans="1:3" ht="45">
      <c r="A25" s="59" t="s">
        <v>1451</v>
      </c>
      <c r="B25" s="60" t="s">
        <v>1452</v>
      </c>
      <c r="C25" s="66"/>
    </row>
    <row r="26" spans="1:3" ht="45">
      <c r="A26" s="59" t="s">
        <v>1453</v>
      </c>
      <c r="B26" s="60" t="s">
        <v>1454</v>
      </c>
      <c r="C26" s="66" t="s">
        <v>1821</v>
      </c>
    </row>
    <row r="27" spans="1:3" ht="30">
      <c r="A27" s="59" t="s">
        <v>1455</v>
      </c>
      <c r="B27" s="60" t="s">
        <v>1456</v>
      </c>
      <c r="C27" s="66"/>
    </row>
    <row r="28" spans="1:3">
      <c r="A28" s="59" t="s">
        <v>1457</v>
      </c>
      <c r="B28" s="60" t="s">
        <v>1458</v>
      </c>
      <c r="C28" s="66"/>
    </row>
    <row r="29" spans="1:3" ht="30">
      <c r="A29" s="59" t="s">
        <v>1459</v>
      </c>
      <c r="B29" s="60" t="s">
        <v>1460</v>
      </c>
      <c r="C29" s="66"/>
    </row>
    <row r="30" spans="1:3">
      <c r="A30" s="59" t="s">
        <v>1461</v>
      </c>
      <c r="B30" s="60" t="s">
        <v>1462</v>
      </c>
      <c r="C30" s="66"/>
    </row>
    <row r="31" spans="1:3">
      <c r="A31" s="59" t="s">
        <v>1463</v>
      </c>
      <c r="B31" s="60" t="s">
        <v>1464</v>
      </c>
      <c r="C31" s="66"/>
    </row>
    <row r="32" spans="1:3">
      <c r="A32" s="59" t="s">
        <v>1465</v>
      </c>
      <c r="B32" s="60" t="s">
        <v>1466</v>
      </c>
      <c r="C32" s="66" t="s">
        <v>1769</v>
      </c>
    </row>
    <row r="33" spans="1:3">
      <c r="A33" s="59" t="s">
        <v>1467</v>
      </c>
      <c r="B33" s="60" t="s">
        <v>1468</v>
      </c>
      <c r="C33" s="66"/>
    </row>
    <row r="34" spans="1:3" ht="30">
      <c r="A34" s="59" t="s">
        <v>1469</v>
      </c>
      <c r="B34" s="60" t="s">
        <v>1470</v>
      </c>
      <c r="C34" s="66"/>
    </row>
    <row r="35" spans="1:3">
      <c r="A35" s="59" t="s">
        <v>1471</v>
      </c>
      <c r="B35" s="60" t="s">
        <v>1472</v>
      </c>
      <c r="C35" s="66" t="s">
        <v>1873</v>
      </c>
    </row>
    <row r="36" spans="1:3" ht="45">
      <c r="A36" s="59" t="s">
        <v>1473</v>
      </c>
      <c r="B36" s="60" t="s">
        <v>1474</v>
      </c>
      <c r="C36" s="66"/>
    </row>
    <row r="37" spans="1:3">
      <c r="A37" s="59" t="s">
        <v>1475</v>
      </c>
      <c r="B37" s="60" t="s">
        <v>1476</v>
      </c>
      <c r="C37" s="66"/>
    </row>
    <row r="38" spans="1:3" ht="30">
      <c r="A38" s="59" t="s">
        <v>1477</v>
      </c>
      <c r="B38" s="60" t="s">
        <v>1478</v>
      </c>
      <c r="C38" s="66"/>
    </row>
    <row r="39" spans="1:3">
      <c r="A39" s="59" t="s">
        <v>1479</v>
      </c>
      <c r="B39" s="60" t="s">
        <v>1480</v>
      </c>
      <c r="C39" s="66" t="s">
        <v>1763</v>
      </c>
    </row>
    <row r="40" spans="1:3" ht="30">
      <c r="A40" s="59" t="s">
        <v>1481</v>
      </c>
      <c r="B40" s="60" t="s">
        <v>1482</v>
      </c>
      <c r="C40" s="66"/>
    </row>
    <row r="41" spans="1:3">
      <c r="A41" s="59" t="s">
        <v>1483</v>
      </c>
      <c r="B41" s="60" t="s">
        <v>1484</v>
      </c>
      <c r="C41" s="66"/>
    </row>
    <row r="42" spans="1:3">
      <c r="A42" s="59" t="s">
        <v>1485</v>
      </c>
      <c r="B42" s="60" t="s">
        <v>1486</v>
      </c>
      <c r="C42" s="66" t="s">
        <v>1763</v>
      </c>
    </row>
    <row r="43" spans="1:3">
      <c r="A43" s="59" t="s">
        <v>1487</v>
      </c>
      <c r="B43" s="60" t="s">
        <v>1488</v>
      </c>
      <c r="C43" s="66" t="s">
        <v>1763</v>
      </c>
    </row>
    <row r="44" spans="1:3" ht="30">
      <c r="A44" s="59" t="s">
        <v>1489</v>
      </c>
      <c r="B44" s="60" t="s">
        <v>1490</v>
      </c>
      <c r="C44" s="66" t="s">
        <v>1768</v>
      </c>
    </row>
    <row r="45" spans="1:3">
      <c r="A45" s="59" t="s">
        <v>1491</v>
      </c>
      <c r="B45" s="60" t="s">
        <v>1492</v>
      </c>
      <c r="C45" s="66"/>
    </row>
    <row r="46" spans="1:3">
      <c r="A46" s="59" t="s">
        <v>1493</v>
      </c>
      <c r="B46" s="60" t="s">
        <v>1494</v>
      </c>
      <c r="C46" s="66" t="s">
        <v>1816</v>
      </c>
    </row>
    <row r="47" spans="1:3" ht="30">
      <c r="A47" s="59" t="s">
        <v>1495</v>
      </c>
      <c r="B47" s="60" t="s">
        <v>1496</v>
      </c>
      <c r="C47" s="66"/>
    </row>
    <row r="48" spans="1:3">
      <c r="A48" s="59" t="s">
        <v>1497</v>
      </c>
      <c r="B48" s="60" t="s">
        <v>1498</v>
      </c>
      <c r="C48" s="66" t="s">
        <v>1763</v>
      </c>
    </row>
    <row r="49" spans="1:3" ht="30">
      <c r="A49" s="59" t="s">
        <v>1499</v>
      </c>
      <c r="B49" s="60" t="s">
        <v>1500</v>
      </c>
      <c r="C49" s="66" t="s">
        <v>1788</v>
      </c>
    </row>
    <row r="50" spans="1:3">
      <c r="A50" s="59" t="s">
        <v>1501</v>
      </c>
      <c r="B50" s="60" t="s">
        <v>1502</v>
      </c>
      <c r="C50" s="66"/>
    </row>
    <row r="51" spans="1:3">
      <c r="A51" s="59" t="s">
        <v>1503</v>
      </c>
      <c r="B51" s="60" t="s">
        <v>1504</v>
      </c>
      <c r="C51" s="66" t="s">
        <v>1837</v>
      </c>
    </row>
    <row r="52" spans="1:3" ht="30">
      <c r="A52" s="59" t="s">
        <v>1505</v>
      </c>
      <c r="B52" s="60" t="s">
        <v>1506</v>
      </c>
      <c r="C52" s="66" t="s">
        <v>1763</v>
      </c>
    </row>
    <row r="53" spans="1:3">
      <c r="A53" s="59" t="s">
        <v>1507</v>
      </c>
      <c r="B53" s="60" t="s">
        <v>1508</v>
      </c>
      <c r="C53" s="66" t="s">
        <v>1768</v>
      </c>
    </row>
    <row r="54" spans="1:3" ht="30">
      <c r="A54" s="59" t="s">
        <v>1509</v>
      </c>
      <c r="B54" s="60" t="s">
        <v>1510</v>
      </c>
      <c r="C54" s="66"/>
    </row>
    <row r="55" spans="1:3" ht="45">
      <c r="A55" s="59" t="s">
        <v>1511</v>
      </c>
      <c r="B55" s="60" t="s">
        <v>1512</v>
      </c>
      <c r="C55" s="66" t="s">
        <v>1837</v>
      </c>
    </row>
    <row r="56" spans="1:3">
      <c r="A56" s="59" t="s">
        <v>1513</v>
      </c>
      <c r="B56" s="60" t="s">
        <v>1514</v>
      </c>
      <c r="C56" s="66" t="s">
        <v>1771</v>
      </c>
    </row>
    <row r="57" spans="1:3" ht="30">
      <c r="A57" s="59" t="s">
        <v>1515</v>
      </c>
      <c r="B57" s="60" t="s">
        <v>1516</v>
      </c>
      <c r="C57" s="66"/>
    </row>
    <row r="58" spans="1:3">
      <c r="A58" s="59" t="s">
        <v>1517</v>
      </c>
      <c r="B58" s="60" t="s">
        <v>1518</v>
      </c>
      <c r="C58" s="66"/>
    </row>
    <row r="59" spans="1:3" ht="30">
      <c r="A59" s="59" t="s">
        <v>1519</v>
      </c>
      <c r="B59" s="60" t="s">
        <v>1520</v>
      </c>
      <c r="C59" s="66" t="s">
        <v>1813</v>
      </c>
    </row>
    <row r="60" spans="1:3" ht="30">
      <c r="A60" s="59" t="s">
        <v>1521</v>
      </c>
      <c r="B60" s="60" t="s">
        <v>1522</v>
      </c>
      <c r="C60" s="66" t="s">
        <v>1777</v>
      </c>
    </row>
    <row r="61" spans="1:3">
      <c r="A61" s="59" t="s">
        <v>1523</v>
      </c>
      <c r="B61" s="60" t="s">
        <v>1524</v>
      </c>
      <c r="C61" s="66" t="s">
        <v>1783</v>
      </c>
    </row>
    <row r="62" spans="1:3" ht="30">
      <c r="A62" s="59" t="s">
        <v>1525</v>
      </c>
      <c r="B62" s="60" t="s">
        <v>1526</v>
      </c>
      <c r="C62" s="66" t="s">
        <v>1834</v>
      </c>
    </row>
    <row r="63" spans="1:3">
      <c r="A63" s="59" t="s">
        <v>1527</v>
      </c>
      <c r="B63" s="60" t="s">
        <v>1528</v>
      </c>
      <c r="C63" s="66"/>
    </row>
    <row r="64" spans="1:3">
      <c r="A64" s="59" t="s">
        <v>1529</v>
      </c>
      <c r="B64" s="60" t="s">
        <v>1530</v>
      </c>
      <c r="C64" s="66"/>
    </row>
    <row r="65" spans="1:3" ht="30">
      <c r="A65" s="59" t="s">
        <v>1531</v>
      </c>
      <c r="B65" s="60" t="s">
        <v>1532</v>
      </c>
      <c r="C65" s="66" t="s">
        <v>1795</v>
      </c>
    </row>
    <row r="66" spans="1:3">
      <c r="A66" s="59" t="s">
        <v>1533</v>
      </c>
      <c r="B66" s="60" t="s">
        <v>1534</v>
      </c>
      <c r="C66" s="66" t="s">
        <v>1763</v>
      </c>
    </row>
    <row r="67" spans="1:3" ht="30">
      <c r="A67" s="59" t="s">
        <v>1535</v>
      </c>
      <c r="B67" s="60" t="s">
        <v>1536</v>
      </c>
      <c r="C67" s="66"/>
    </row>
    <row r="68" spans="1:3" ht="30">
      <c r="A68" s="59" t="s">
        <v>1537</v>
      </c>
      <c r="B68" s="60" t="s">
        <v>1538</v>
      </c>
      <c r="C68" s="66"/>
    </row>
    <row r="69" spans="1:3">
      <c r="A69" s="59" t="s">
        <v>1539</v>
      </c>
      <c r="B69" s="60" t="s">
        <v>1540</v>
      </c>
      <c r="C69" s="66" t="s">
        <v>1792</v>
      </c>
    </row>
    <row r="70" spans="1:3" ht="30">
      <c r="A70" s="59" t="s">
        <v>1541</v>
      </c>
      <c r="B70" s="60" t="s">
        <v>1542</v>
      </c>
      <c r="C70" s="66" t="s">
        <v>1763</v>
      </c>
    </row>
    <row r="71" spans="1:3" ht="30">
      <c r="A71" s="59" t="s">
        <v>1543</v>
      </c>
      <c r="B71" s="60" t="s">
        <v>1544</v>
      </c>
      <c r="C71" s="66" t="s">
        <v>1768</v>
      </c>
    </row>
    <row r="72" spans="1:3">
      <c r="A72" s="59" t="s">
        <v>1545</v>
      </c>
      <c r="B72" s="60" t="s">
        <v>1472</v>
      </c>
      <c r="C72" s="66"/>
    </row>
    <row r="73" spans="1:3" ht="30">
      <c r="A73" s="59" t="s">
        <v>1546</v>
      </c>
      <c r="B73" s="60" t="s">
        <v>1547</v>
      </c>
      <c r="C73" s="66"/>
    </row>
    <row r="74" spans="1:3">
      <c r="A74" s="59" t="s">
        <v>1548</v>
      </c>
      <c r="B74" s="60" t="s">
        <v>1549</v>
      </c>
      <c r="C74" s="66"/>
    </row>
    <row r="75" spans="1:3">
      <c r="A75" s="59" t="s">
        <v>1550</v>
      </c>
      <c r="B75" s="60" t="s">
        <v>1551</v>
      </c>
      <c r="C75" s="66"/>
    </row>
    <row r="76" spans="1:3">
      <c r="A76" s="59" t="s">
        <v>1552</v>
      </c>
      <c r="B76" s="60" t="s">
        <v>1553</v>
      </c>
      <c r="C76" s="66"/>
    </row>
    <row r="77" spans="1:3" ht="45">
      <c r="A77" s="59" t="s">
        <v>1554</v>
      </c>
      <c r="B77" s="60" t="s">
        <v>1555</v>
      </c>
      <c r="C77" s="66" t="s">
        <v>1778</v>
      </c>
    </row>
    <row r="78" spans="1:3" ht="30">
      <c r="A78" s="59" t="s">
        <v>1556</v>
      </c>
      <c r="B78" s="60" t="s">
        <v>1557</v>
      </c>
      <c r="C78" s="66"/>
    </row>
    <row r="79" spans="1:3" ht="30">
      <c r="A79" s="59" t="s">
        <v>1558</v>
      </c>
      <c r="B79" s="60" t="s">
        <v>1559</v>
      </c>
      <c r="C79" s="66"/>
    </row>
    <row r="80" spans="1:3" ht="30">
      <c r="A80" s="59" t="s">
        <v>1560</v>
      </c>
      <c r="B80" s="60" t="s">
        <v>1561</v>
      </c>
      <c r="C80" s="66" t="s">
        <v>1865</v>
      </c>
    </row>
    <row r="81" spans="1:3">
      <c r="A81" s="59" t="s">
        <v>1562</v>
      </c>
      <c r="B81" s="60" t="s">
        <v>1563</v>
      </c>
      <c r="C81" s="66" t="s">
        <v>1771</v>
      </c>
    </row>
    <row r="82" spans="1:3" ht="30">
      <c r="A82" s="59" t="s">
        <v>1564</v>
      </c>
      <c r="B82" s="60" t="s">
        <v>1565</v>
      </c>
      <c r="C82" s="66"/>
    </row>
    <row r="83" spans="1:3" ht="30">
      <c r="A83" s="59" t="s">
        <v>1566</v>
      </c>
      <c r="B83" s="60" t="s">
        <v>1567</v>
      </c>
      <c r="C83" s="66" t="s">
        <v>1827</v>
      </c>
    </row>
    <row r="84" spans="1:3">
      <c r="A84" s="59" t="s">
        <v>1568</v>
      </c>
      <c r="B84" s="60" t="s">
        <v>1569</v>
      </c>
      <c r="C84" s="66"/>
    </row>
    <row r="85" spans="1:3">
      <c r="A85" s="59" t="s">
        <v>1570</v>
      </c>
      <c r="B85" s="60" t="s">
        <v>1571</v>
      </c>
      <c r="C85" s="66"/>
    </row>
    <row r="86" spans="1:3">
      <c r="A86" s="59" t="s">
        <v>1572</v>
      </c>
      <c r="B86" s="60" t="s">
        <v>1421</v>
      </c>
      <c r="C86" s="66" t="s">
        <v>1880</v>
      </c>
    </row>
    <row r="87" spans="1:3">
      <c r="A87" s="59" t="s">
        <v>1573</v>
      </c>
      <c r="B87" s="60" t="s">
        <v>1574</v>
      </c>
      <c r="C87" s="66" t="s">
        <v>1800</v>
      </c>
    </row>
    <row r="88" spans="1:3">
      <c r="A88" s="59" t="s">
        <v>1575</v>
      </c>
      <c r="B88" s="60" t="s">
        <v>1576</v>
      </c>
      <c r="C88" s="66"/>
    </row>
    <row r="89" spans="1:3" ht="30">
      <c r="A89" s="59" t="s">
        <v>1577</v>
      </c>
      <c r="B89" s="60" t="s">
        <v>1578</v>
      </c>
      <c r="C89" s="66"/>
    </row>
    <row r="90" spans="1:3">
      <c r="A90" s="59" t="s">
        <v>1579</v>
      </c>
      <c r="B90" s="60" t="s">
        <v>1580</v>
      </c>
      <c r="C90" s="66"/>
    </row>
    <row r="91" spans="1:3">
      <c r="A91" s="59" t="s">
        <v>1581</v>
      </c>
      <c r="B91" s="60" t="s">
        <v>1582</v>
      </c>
      <c r="C91" s="66" t="s">
        <v>1883</v>
      </c>
    </row>
    <row r="92" spans="1:3">
      <c r="A92" s="59" t="s">
        <v>1583</v>
      </c>
      <c r="B92" s="60" t="s">
        <v>1584</v>
      </c>
      <c r="C92" s="66" t="s">
        <v>1763</v>
      </c>
    </row>
    <row r="93" spans="1:3" ht="45">
      <c r="A93" s="59" t="s">
        <v>1585</v>
      </c>
      <c r="B93" s="60" t="s">
        <v>1586</v>
      </c>
      <c r="C93" s="66" t="s">
        <v>1866</v>
      </c>
    </row>
    <row r="94" spans="1:3">
      <c r="A94" s="59" t="s">
        <v>1587</v>
      </c>
      <c r="B94" s="60" t="s">
        <v>1588</v>
      </c>
      <c r="C94" s="66"/>
    </row>
    <row r="95" spans="1:3">
      <c r="A95" s="59" t="s">
        <v>1589</v>
      </c>
      <c r="B95" s="60" t="s">
        <v>1450</v>
      </c>
      <c r="C95" s="66" t="s">
        <v>1768</v>
      </c>
    </row>
    <row r="96" spans="1:3">
      <c r="A96" s="59" t="s">
        <v>1590</v>
      </c>
      <c r="B96" s="60" t="s">
        <v>1591</v>
      </c>
      <c r="C96" s="66"/>
    </row>
    <row r="97" spans="1:3">
      <c r="A97" s="59" t="s">
        <v>1592</v>
      </c>
      <c r="B97" s="60" t="s">
        <v>1593</v>
      </c>
      <c r="C97" s="66" t="s">
        <v>1800</v>
      </c>
    </row>
    <row r="98" spans="1:3">
      <c r="A98" s="59" t="s">
        <v>1594</v>
      </c>
      <c r="B98" s="60" t="s">
        <v>1595</v>
      </c>
      <c r="C98" s="66"/>
    </row>
    <row r="99" spans="1:3">
      <c r="A99" s="59" t="s">
        <v>1596</v>
      </c>
      <c r="B99" s="60" t="s">
        <v>1597</v>
      </c>
      <c r="C99" s="66"/>
    </row>
    <row r="100" spans="1:3">
      <c r="A100" s="59" t="s">
        <v>1598</v>
      </c>
      <c r="B100" s="60" t="s">
        <v>1599</v>
      </c>
      <c r="C100" s="66" t="s">
        <v>1763</v>
      </c>
    </row>
    <row r="101" spans="1:3" ht="30">
      <c r="A101" s="59" t="s">
        <v>1600</v>
      </c>
      <c r="B101" s="60" t="s">
        <v>1601</v>
      </c>
      <c r="C101" s="66"/>
    </row>
    <row r="102" spans="1:3" ht="45">
      <c r="A102" s="59" t="s">
        <v>1602</v>
      </c>
      <c r="B102" s="60" t="s">
        <v>1603</v>
      </c>
      <c r="C102" s="66"/>
    </row>
    <row r="103" spans="1:3">
      <c r="A103" s="59" t="s">
        <v>1604</v>
      </c>
      <c r="B103" s="60" t="s">
        <v>1605</v>
      </c>
      <c r="C103" s="66"/>
    </row>
    <row r="104" spans="1:3">
      <c r="A104" s="59" t="s">
        <v>1606</v>
      </c>
      <c r="B104" s="60" t="s">
        <v>1607</v>
      </c>
      <c r="C104" s="66" t="s">
        <v>1816</v>
      </c>
    </row>
    <row r="105" spans="1:3" ht="30">
      <c r="A105" s="59" t="s">
        <v>1608</v>
      </c>
      <c r="B105" s="60" t="s">
        <v>1609</v>
      </c>
      <c r="C105" s="66"/>
    </row>
    <row r="106" spans="1:3">
      <c r="A106" s="59" t="s">
        <v>1610</v>
      </c>
      <c r="B106" s="60" t="s">
        <v>1611</v>
      </c>
      <c r="C106" s="66" t="s">
        <v>1769</v>
      </c>
    </row>
    <row r="107" spans="1:3" ht="30">
      <c r="A107" s="59" t="s">
        <v>1612</v>
      </c>
      <c r="B107" s="60" t="s">
        <v>1613</v>
      </c>
      <c r="C107" s="66"/>
    </row>
    <row r="108" spans="1:3">
      <c r="A108" s="59" t="s">
        <v>1614</v>
      </c>
      <c r="B108" s="60" t="s">
        <v>1615</v>
      </c>
      <c r="C108" s="66" t="s">
        <v>1765</v>
      </c>
    </row>
    <row r="109" spans="1:3" ht="30">
      <c r="A109" s="59" t="s">
        <v>1616</v>
      </c>
      <c r="B109" s="60" t="s">
        <v>1617</v>
      </c>
      <c r="C109" s="66" t="s">
        <v>1765</v>
      </c>
    </row>
    <row r="110" spans="1:3">
      <c r="A110" s="59" t="s">
        <v>1618</v>
      </c>
      <c r="B110" s="60" t="s">
        <v>1619</v>
      </c>
      <c r="C110" s="66"/>
    </row>
    <row r="111" spans="1:3" ht="30">
      <c r="A111" s="59" t="s">
        <v>1620</v>
      </c>
      <c r="B111" s="60" t="s">
        <v>1621</v>
      </c>
      <c r="C111" s="66" t="s">
        <v>1782</v>
      </c>
    </row>
    <row r="112" spans="1:3" ht="45">
      <c r="A112" s="59" t="s">
        <v>1622</v>
      </c>
      <c r="B112" s="60" t="s">
        <v>1623</v>
      </c>
      <c r="C112" s="66" t="s">
        <v>1853</v>
      </c>
    </row>
    <row r="113" spans="1:3">
      <c r="A113" s="59" t="s">
        <v>1624</v>
      </c>
      <c r="B113" s="60" t="s">
        <v>1625</v>
      </c>
      <c r="C113" s="66"/>
    </row>
    <row r="114" spans="1:3" ht="30">
      <c r="A114" s="59" t="s">
        <v>1626</v>
      </c>
      <c r="B114" s="60" t="s">
        <v>1627</v>
      </c>
      <c r="C114" s="66" t="s">
        <v>1795</v>
      </c>
    </row>
    <row r="115" spans="1:3">
      <c r="A115" s="59" t="s">
        <v>1628</v>
      </c>
      <c r="B115" s="60" t="s">
        <v>1629</v>
      </c>
      <c r="C115" s="66"/>
    </row>
    <row r="116" spans="1:3">
      <c r="A116" s="59" t="s">
        <v>1630</v>
      </c>
      <c r="B116" s="60" t="s">
        <v>1631</v>
      </c>
      <c r="C116" s="66"/>
    </row>
    <row r="117" spans="1:3">
      <c r="A117" s="59" t="s">
        <v>1632</v>
      </c>
      <c r="B117" s="60" t="s">
        <v>1633</v>
      </c>
      <c r="C117" s="66"/>
    </row>
    <row r="118" spans="1:3">
      <c r="A118" s="59" t="s">
        <v>1634</v>
      </c>
      <c r="B118" s="60" t="s">
        <v>1635</v>
      </c>
      <c r="C118" s="66"/>
    </row>
    <row r="119" spans="1:3" ht="30">
      <c r="A119" s="59" t="s">
        <v>1636</v>
      </c>
      <c r="B119" s="60" t="s">
        <v>1637</v>
      </c>
      <c r="C119" s="66"/>
    </row>
    <row r="120" spans="1:3" ht="30">
      <c r="A120" s="59" t="s">
        <v>1638</v>
      </c>
      <c r="B120" s="60" t="s">
        <v>1639</v>
      </c>
      <c r="C120" s="66" t="s">
        <v>1829</v>
      </c>
    </row>
    <row r="121" spans="1:3" ht="30">
      <c r="A121" s="59" t="s">
        <v>1640</v>
      </c>
      <c r="B121" s="60" t="s">
        <v>1641</v>
      </c>
      <c r="C121" s="66" t="s">
        <v>1863</v>
      </c>
    </row>
    <row r="122" spans="1:3">
      <c r="A122" s="59" t="s">
        <v>1642</v>
      </c>
      <c r="B122" s="60" t="s">
        <v>1643</v>
      </c>
      <c r="C122" s="66"/>
    </row>
    <row r="123" spans="1:3" ht="30">
      <c r="A123" s="59" t="s">
        <v>1644</v>
      </c>
      <c r="B123" s="60" t="s">
        <v>1645</v>
      </c>
      <c r="C123" s="66"/>
    </row>
    <row r="124" spans="1:3">
      <c r="A124" s="59" t="s">
        <v>1646</v>
      </c>
      <c r="B124" s="60" t="s">
        <v>1647</v>
      </c>
      <c r="C124" s="66"/>
    </row>
    <row r="125" spans="1:3">
      <c r="A125" s="483"/>
      <c r="B125" s="483"/>
    </row>
  </sheetData>
  <mergeCells count="1">
    <mergeCell ref="A125:B125"/>
  </mergeCells>
  <hyperlinks>
    <hyperlink ref="A2" r:id="rId1" display="http://www.smogon.com/dp/abilities/adaptability"/>
    <hyperlink ref="A3" r:id="rId2" display="http://www.smogon.com/dp/abilities/aftermath"/>
    <hyperlink ref="A4" r:id="rId3" display="http://www.smogon.com/dp/abilities/air_lock"/>
    <hyperlink ref="A5" r:id="rId4" display="http://www.smogon.com/dp/abilities/anger_point"/>
    <hyperlink ref="A6" r:id="rId5" display="http://www.smogon.com/dp/abilities/anticipation"/>
    <hyperlink ref="A7" r:id="rId6" display="http://www.smogon.com/dp/abilities/arena_trap"/>
    <hyperlink ref="A8" r:id="rId7" display="http://www.smogon.com/dp/abilities/bad_dreams"/>
    <hyperlink ref="A9" r:id="rId8" display="http://www.smogon.com/dp/abilities/battle_armor"/>
    <hyperlink ref="A10" r:id="rId9" display="http://www.smogon.com/dp/abilities/blaze"/>
    <hyperlink ref="A11" r:id="rId10" display="http://www.smogon.com/dp/abilities/chlorophyll"/>
    <hyperlink ref="A12" r:id="rId11" display="http://www.smogon.com/dp/abilities/clear_body"/>
    <hyperlink ref="A13" r:id="rId12" display="http://www.smogon.com/dp/abilities/cloud_nine"/>
    <hyperlink ref="A14" r:id="rId13" display="http://www.smogon.com/dp/abilities/color_change"/>
    <hyperlink ref="A15" r:id="rId14" display="http://www.smogon.com/dp/abilities/compoundeyes"/>
    <hyperlink ref="A16" r:id="rId15" display="http://www.smogon.com/dp/abilities/cute_charm"/>
    <hyperlink ref="A17" r:id="rId16" display="http://www.smogon.com/dp/abilities/damp"/>
    <hyperlink ref="A18" r:id="rId17" display="http://www.smogon.com/dp/abilities/download"/>
    <hyperlink ref="A19" r:id="rId18" display="http://www.smogon.com/dp/abilities/drizzle"/>
    <hyperlink ref="A20" r:id="rId19" display="http://www.smogon.com/dp/abilities/drought"/>
    <hyperlink ref="A21" r:id="rId20" display="http://www.smogon.com/dp/abilities/dry_skin"/>
    <hyperlink ref="A22" r:id="rId21" display="http://www.smogon.com/dp/abilities/early_bird"/>
    <hyperlink ref="A23" r:id="rId22" display="http://www.smogon.com/dp/abilities/effect_spore"/>
    <hyperlink ref="A24" r:id="rId23" display="http://www.smogon.com/dp/abilities/filter"/>
    <hyperlink ref="A25" r:id="rId24" display="http://www.smogon.com/dp/abilities/flame_body"/>
    <hyperlink ref="A26" r:id="rId25" display="http://www.smogon.com/dp/abilities/flash_fire"/>
    <hyperlink ref="A27" r:id="rId26" display="http://www.smogon.com/dp/abilities/flower_gift"/>
    <hyperlink ref="A28" r:id="rId27" display="http://www.smogon.com/dp/abilities/forecast"/>
    <hyperlink ref="A29" r:id="rId28" display="http://www.smogon.com/dp/abilities/forewarn"/>
    <hyperlink ref="A30" r:id="rId29" display="http://www.smogon.com/dp/abilities/frisk"/>
    <hyperlink ref="A31" r:id="rId30" display="http://www.smogon.com/dp/abilities/gluttony"/>
    <hyperlink ref="A32" r:id="rId31" display="http://www.smogon.com/dp/abilities/guts"/>
    <hyperlink ref="A33" r:id="rId32" display="http://www.smogon.com/dp/abilities/heatproof"/>
    <hyperlink ref="A34" r:id="rId33" display="http://www.smogon.com/dp/abilities/honey_gather"/>
    <hyperlink ref="A35" r:id="rId34" display="http://www.smogon.com/dp/abilities/huge_power"/>
    <hyperlink ref="A36" r:id="rId35" display="http://www.smogon.com/dp/abilities/hustle"/>
    <hyperlink ref="A37" r:id="rId36" display="http://www.smogon.com/dp/abilities/hydration"/>
    <hyperlink ref="A38" r:id="rId37" display="http://www.smogon.com/dp/abilities/hyper_cutter"/>
    <hyperlink ref="A39" r:id="rId38" display="http://www.smogon.com/dp/abilities/ice_body"/>
    <hyperlink ref="A40" r:id="rId39" display="http://www.smogon.com/dp/abilities/illuminate"/>
    <hyperlink ref="A41" r:id="rId40" display="http://www.smogon.com/dp/abilities/immunity"/>
    <hyperlink ref="A42" r:id="rId41" display="http://www.smogon.com/dp/abilities/inner_focus"/>
    <hyperlink ref="A43" r:id="rId42" display="http://www.smogon.com/dp/abilities/insomnia"/>
    <hyperlink ref="A44" r:id="rId43" display="http://www.smogon.com/dp/abilities/intimidate"/>
    <hyperlink ref="A45" r:id="rId44" display="http://www.smogon.com/dp/abilities/iron_fist"/>
    <hyperlink ref="A46" r:id="rId45" display="http://www.smogon.com/dp/abilities/keen_eye"/>
    <hyperlink ref="A47" r:id="rId46" display="http://www.smogon.com/dp/abilities/klutz"/>
    <hyperlink ref="A48" r:id="rId47" display="http://www.smogon.com/dp/abilities/leaf_guard"/>
    <hyperlink ref="A49" r:id="rId48" display="http://www.smogon.com/dp/abilities/levitate"/>
    <hyperlink ref="A50" r:id="rId49" display="http://www.smogon.com/dp/abilities/lightningrod"/>
    <hyperlink ref="A51" r:id="rId50" display="http://www.smogon.com/dp/abilities/limber"/>
    <hyperlink ref="A52" r:id="rId51" display="http://www.smogon.com/dp/abilities/liquid_ooze"/>
    <hyperlink ref="A53" r:id="rId52" display="http://www.smogon.com/dp/abilities/magic_guard"/>
    <hyperlink ref="A54" r:id="rId53" display="http://www.smogon.com/dp/abilities/magma_armor"/>
    <hyperlink ref="A55" r:id="rId54" display="http://www.smogon.com/dp/abilities/magnet_pull"/>
    <hyperlink ref="A56" r:id="rId55" display="http://www.smogon.com/dp/abilities/marvel_scale"/>
    <hyperlink ref="A57" r:id="rId56" display="http://www.smogon.com/dp/abilities/minus"/>
    <hyperlink ref="A58" r:id="rId57" display="http://www.smogon.com/dp/abilities/mold_breaker"/>
    <hyperlink ref="A59" r:id="rId58" display="http://www.smogon.com/dp/abilities/motor_drive"/>
    <hyperlink ref="A60" r:id="rId59" display="http://www.smogon.com/dp/abilities/multitype"/>
    <hyperlink ref="A61" r:id="rId60" display="http://www.smogon.com/dp/abilities/natural_cure"/>
    <hyperlink ref="A62" r:id="rId61" display="http://www.smogon.com/dp/abilities/no_guard"/>
    <hyperlink ref="A63" r:id="rId62" display="http://www.smogon.com/dp/abilities/normalize"/>
    <hyperlink ref="A64" r:id="rId63" display="http://www.smogon.com/dp/abilities/oblivious"/>
    <hyperlink ref="A65" r:id="rId64" display="http://www.smogon.com/dp/abilities/overgrow"/>
    <hyperlink ref="A66" r:id="rId65" display="http://www.smogon.com/dp/abilities/own_tempo"/>
    <hyperlink ref="A67" r:id="rId66" display="http://www.smogon.com/dp/abilities/pickup"/>
    <hyperlink ref="A68" r:id="rId67" display="http://www.smogon.com/dp/abilities/plus"/>
    <hyperlink ref="A69" r:id="rId68" display="http://www.smogon.com/dp/abilities/poison_heal"/>
    <hyperlink ref="A70" r:id="rId69" display="http://www.smogon.com/dp/abilities/poison_point"/>
    <hyperlink ref="A71" r:id="rId70" display="http://www.smogon.com/dp/abilities/pressure"/>
    <hyperlink ref="A72" r:id="rId71" display="http://www.smogon.com/dp/abilities/pure_power"/>
    <hyperlink ref="A73" r:id="rId72" display="http://www.smogon.com/dp/abilities/quick_feet"/>
    <hyperlink ref="A74" r:id="rId73" display="http://www.smogon.com/dp/abilities/rain_dish"/>
    <hyperlink ref="A75" r:id="rId74" display="http://www.smogon.com/dp/abilities/reckless"/>
    <hyperlink ref="A76" r:id="rId75" display="http://www.smogon.com/dp/abilities/rivalry"/>
    <hyperlink ref="A77" r:id="rId76" display="http://www.smogon.com/dp/abilities/rock_head"/>
    <hyperlink ref="A78" r:id="rId77" display="http://www.smogon.com/dp/abilities/rough_skin"/>
    <hyperlink ref="A79" r:id="rId78" display="http://www.smogon.com/dp/abilities/run_away"/>
    <hyperlink ref="A80" r:id="rId79" display="http://www.smogon.com/dp/abilities/sand_stream"/>
    <hyperlink ref="A81" r:id="rId80" display="http://www.smogon.com/dp/abilities/sand_veil"/>
    <hyperlink ref="A82" r:id="rId81" display="http://www.smogon.com/dp/abilities/scrappy"/>
    <hyperlink ref="A83" r:id="rId82" display="http://www.smogon.com/dp/abilities/serene_grace"/>
    <hyperlink ref="A84" r:id="rId83" display="http://www.smogon.com/dp/abilities/shadow_tag"/>
    <hyperlink ref="A85" r:id="rId84" display="http://www.smogon.com/dp/abilities/shed_skin"/>
    <hyperlink ref="A86" r:id="rId85" display="http://www.smogon.com/dp/abilities/shell_armor"/>
    <hyperlink ref="A87" r:id="rId86" display="http://www.smogon.com/dp/abilities/shield_dust"/>
    <hyperlink ref="A88" r:id="rId87" display="http://www.smogon.com/dp/abilities/simple"/>
    <hyperlink ref="A89" r:id="rId88" display="http://www.smogon.com/dp/abilities/skill_link"/>
    <hyperlink ref="A90" r:id="rId89" display="http://www.smogon.com/dp/abilities/slow_start"/>
    <hyperlink ref="A91" r:id="rId90" display="http://www.smogon.com/dp/abilities/sniper"/>
    <hyperlink ref="A92" r:id="rId91" display="http://www.smogon.com/dp/abilities/snow_cloak"/>
    <hyperlink ref="A93" r:id="rId92" display="http://www.smogon.com/dp/abilities/snow_warning"/>
    <hyperlink ref="A94" r:id="rId93" display="http://www.smogon.com/dp/abilities/solar_power"/>
    <hyperlink ref="A95" r:id="rId94" display="http://www.smogon.com/dp/abilities/solid_rock"/>
    <hyperlink ref="A96" r:id="rId95" display="http://www.smogon.com/dp/abilities/soundproof"/>
    <hyperlink ref="A97" r:id="rId96" display="http://www.smogon.com/dp/abilities/speed_boost"/>
    <hyperlink ref="A98" r:id="rId97" display="http://www.smogon.com/dp/abilities/stall"/>
    <hyperlink ref="A99" r:id="rId98" display="http://www.smogon.com/dp/abilities/static"/>
    <hyperlink ref="A100" r:id="rId99" display="http://www.smogon.com/dp/abilities/steadfast"/>
    <hyperlink ref="A101" r:id="rId100" display="http://www.smogon.com/dp/abilities/stench"/>
    <hyperlink ref="A102" r:id="rId101" display="http://www.smogon.com/dp/abilities/sticky_hold"/>
    <hyperlink ref="A103" r:id="rId102" display="http://www.smogon.com/dp/abilities/storm_drain"/>
    <hyperlink ref="A104" r:id="rId103" display="http://www.smogon.com/dp/abilities/sturdy"/>
    <hyperlink ref="A105" r:id="rId104" display="http://www.smogon.com/dp/abilities/suction_cups"/>
    <hyperlink ref="A106" r:id="rId105" display="http://www.smogon.com/dp/abilities/super_luck"/>
    <hyperlink ref="A107" r:id="rId106" display="http://www.smogon.com/dp/abilities/swarm"/>
    <hyperlink ref="A108" r:id="rId107" display="http://www.smogon.com/dp/abilities/swift_swim"/>
    <hyperlink ref="A109" r:id="rId108" display="http://www.smogon.com/dp/abilities/synchronize"/>
    <hyperlink ref="A110" r:id="rId109" display="http://www.smogon.com/dp/abilities/tangled_feet"/>
    <hyperlink ref="A111" r:id="rId110" display="http://www.smogon.com/dp/abilities/technician"/>
    <hyperlink ref="A112" r:id="rId111" display="http://www.smogon.com/dp/abilities/thick_fat"/>
    <hyperlink ref="A113" r:id="rId112" display="http://www.smogon.com/dp/abilities/tinted_lens"/>
    <hyperlink ref="A114" r:id="rId113" display="http://www.smogon.com/dp/abilities/torrent"/>
    <hyperlink ref="A115" r:id="rId114" display="http://www.smogon.com/dp/abilities/trace"/>
    <hyperlink ref="A116" r:id="rId115" display="http://www.smogon.com/dp/abilities/truant"/>
    <hyperlink ref="A117" r:id="rId116" display="http://www.smogon.com/dp/abilities/unaware"/>
    <hyperlink ref="A118" r:id="rId117" display="http://www.smogon.com/dp/abilities/unburden"/>
    <hyperlink ref="A119" r:id="rId118" display="http://www.smogon.com/dp/abilities/vital_spirit"/>
    <hyperlink ref="A120" r:id="rId119" display="http://www.smogon.com/dp/abilities/volt_absorb"/>
    <hyperlink ref="A121" r:id="rId120" display="http://www.smogon.com/dp/abilities/water_absorb"/>
    <hyperlink ref="A122" r:id="rId121" display="http://www.smogon.com/dp/abilities/water_veil"/>
    <hyperlink ref="A123" r:id="rId122" display="http://www.smogon.com/dp/abilities/white_smoke"/>
    <hyperlink ref="A124" r:id="rId123" display="http://www.smogon.com/dp/abilities/wonder_guard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C54"/>
  <sheetViews>
    <sheetView topLeftCell="A16" workbookViewId="0">
      <selection activeCell="A3" sqref="A3"/>
    </sheetView>
  </sheetViews>
  <sheetFormatPr defaultRowHeight="15"/>
  <sheetData>
    <row r="1" spans="1:3">
      <c r="A1" s="14" t="s">
        <v>1389</v>
      </c>
    </row>
    <row r="2" spans="1:3">
      <c r="A2" t="s">
        <v>1759</v>
      </c>
    </row>
    <row r="4" spans="1:3">
      <c r="A4" s="57" t="s">
        <v>1390</v>
      </c>
      <c r="B4" s="49"/>
      <c r="C4" s="49"/>
    </row>
    <row r="5" spans="1:3">
      <c r="A5" t="s">
        <v>1756</v>
      </c>
    </row>
    <row r="7" spans="1:3">
      <c r="A7" s="14" t="s">
        <v>1391</v>
      </c>
    </row>
    <row r="8" spans="1:3">
      <c r="A8" t="s">
        <v>1887</v>
      </c>
    </row>
    <row r="9" spans="1:3">
      <c r="A9" t="s">
        <v>1888</v>
      </c>
    </row>
    <row r="10" spans="1:3">
      <c r="A10" t="s">
        <v>1889</v>
      </c>
    </row>
    <row r="11" spans="1:3">
      <c r="A11" t="s">
        <v>1394</v>
      </c>
    </row>
    <row r="13" spans="1:3">
      <c r="A13" s="14" t="s">
        <v>1393</v>
      </c>
    </row>
    <row r="14" spans="1:3">
      <c r="A14" t="s">
        <v>1890</v>
      </c>
    </row>
    <row r="15" spans="1:3">
      <c r="A15" t="s">
        <v>1891</v>
      </c>
    </row>
    <row r="16" spans="1:3">
      <c r="A16" t="s">
        <v>1892</v>
      </c>
    </row>
    <row r="17" spans="1:3">
      <c r="A17" t="s">
        <v>1394</v>
      </c>
    </row>
    <row r="19" spans="1:3">
      <c r="A19" s="14" t="s">
        <v>1395</v>
      </c>
    </row>
    <row r="20" spans="1:3">
      <c r="A20" t="s">
        <v>1722</v>
      </c>
    </row>
    <row r="22" spans="1:3">
      <c r="A22" s="58" t="s">
        <v>1399</v>
      </c>
      <c r="B22" s="46"/>
      <c r="C22" s="46"/>
    </row>
    <row r="23" spans="1:3">
      <c r="A23" t="s">
        <v>1757</v>
      </c>
    </row>
    <row r="25" spans="1:3">
      <c r="A25" s="14" t="s">
        <v>1400</v>
      </c>
    </row>
    <row r="26" spans="1:3">
      <c r="A26" t="s">
        <v>1401</v>
      </c>
    </row>
    <row r="27" spans="1:3">
      <c r="A27" t="s">
        <v>1402</v>
      </c>
    </row>
    <row r="29" spans="1:3">
      <c r="A29" s="14" t="s">
        <v>1403</v>
      </c>
    </row>
    <row r="30" spans="1:3">
      <c r="A30" t="s">
        <v>1404</v>
      </c>
    </row>
    <row r="31" spans="1:3">
      <c r="A31" t="s">
        <v>1402</v>
      </c>
    </row>
    <row r="33" spans="1:3">
      <c r="A33" s="14" t="s">
        <v>1405</v>
      </c>
    </row>
    <row r="34" spans="1:3">
      <c r="A34" t="s">
        <v>1723</v>
      </c>
    </row>
    <row r="36" spans="1:3">
      <c r="A36" s="147" t="s">
        <v>1758</v>
      </c>
      <c r="B36" s="148"/>
      <c r="C36" s="148"/>
    </row>
    <row r="38" spans="1:3">
      <c r="A38" t="s">
        <v>1760</v>
      </c>
    </row>
    <row r="40" spans="1:3">
      <c r="A40" s="14" t="s">
        <v>1761</v>
      </c>
    </row>
    <row r="41" spans="1:3">
      <c r="A41" t="s">
        <v>1396</v>
      </c>
    </row>
    <row r="42" spans="1:3">
      <c r="A42" t="s">
        <v>1728</v>
      </c>
    </row>
    <row r="43" spans="1:3">
      <c r="A43" t="s">
        <v>1729</v>
      </c>
    </row>
    <row r="44" spans="1:3">
      <c r="A44" t="s">
        <v>1397</v>
      </c>
    </row>
    <row r="45" spans="1:3">
      <c r="A45" t="s">
        <v>1398</v>
      </c>
    </row>
    <row r="47" spans="1:3">
      <c r="A47" s="14" t="s">
        <v>1382</v>
      </c>
    </row>
    <row r="48" spans="1:3">
      <c r="A48" t="s">
        <v>1650</v>
      </c>
    </row>
    <row r="49" spans="1:1">
      <c r="A49" t="s">
        <v>1764</v>
      </c>
    </row>
    <row r="50" spans="1:1">
      <c r="A50" t="s">
        <v>1776</v>
      </c>
    </row>
    <row r="51" spans="1:1">
      <c r="A51" t="s">
        <v>1727</v>
      </c>
    </row>
    <row r="52" spans="1:1">
      <c r="A52" t="s">
        <v>1791</v>
      </c>
    </row>
    <row r="53" spans="1:1">
      <c r="A53" t="s">
        <v>1651</v>
      </c>
    </row>
    <row r="54" spans="1:1">
      <c r="A54" t="s">
        <v>1652</v>
      </c>
    </row>
  </sheetData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K505"/>
  <sheetViews>
    <sheetView workbookViewId="0">
      <selection activeCell="C235" sqref="C235"/>
    </sheetView>
  </sheetViews>
  <sheetFormatPr defaultRowHeight="15"/>
  <cols>
    <col min="10" max="10" width="11" bestFit="1" customWidth="1"/>
  </cols>
  <sheetData>
    <row r="1" spans="1:11" ht="30">
      <c r="A1" s="17">
        <v>1</v>
      </c>
      <c r="B1" s="18" t="s">
        <v>134</v>
      </c>
      <c r="C1" s="17">
        <v>255</v>
      </c>
      <c r="D1" s="14" t="s">
        <v>613</v>
      </c>
      <c r="E1">
        <f>AVERAGE(C1:C505)</f>
        <v>67.645544554455441</v>
      </c>
      <c r="G1" s="17">
        <v>1</v>
      </c>
      <c r="H1" s="18" t="s">
        <v>606</v>
      </c>
      <c r="I1" s="17">
        <v>180</v>
      </c>
      <c r="J1" s="14" t="s">
        <v>614</v>
      </c>
      <c r="K1">
        <f>AVERAGE(I1:I505)</f>
        <v>66.100990099009906</v>
      </c>
    </row>
    <row r="2" spans="1:11">
      <c r="A2" s="17">
        <v>2</v>
      </c>
      <c r="B2" s="18" t="s">
        <v>153</v>
      </c>
      <c r="C2" s="17">
        <v>250</v>
      </c>
      <c r="D2" s="14" t="s">
        <v>1721</v>
      </c>
      <c r="E2">
        <f>MEDIAN(C1:C505)</f>
        <v>65</v>
      </c>
      <c r="G2" s="17">
        <v>2</v>
      </c>
      <c r="H2" s="18" t="s">
        <v>389</v>
      </c>
      <c r="I2" s="17">
        <v>160</v>
      </c>
      <c r="J2" s="14" t="s">
        <v>1721</v>
      </c>
      <c r="K2">
        <f>MEDIAN(I1:I505)</f>
        <v>65</v>
      </c>
    </row>
    <row r="3" spans="1:11" ht="30">
      <c r="A3" s="17">
        <v>3</v>
      </c>
      <c r="B3" s="18" t="s">
        <v>576</v>
      </c>
      <c r="C3" s="17">
        <v>190</v>
      </c>
      <c r="G3" s="17">
        <v>3</v>
      </c>
      <c r="H3" s="18" t="s">
        <v>603</v>
      </c>
      <c r="I3" s="17">
        <v>150</v>
      </c>
    </row>
    <row r="4" spans="1:11" ht="30">
      <c r="A4" s="17">
        <v>4</v>
      </c>
      <c r="B4" s="18" t="s">
        <v>565</v>
      </c>
      <c r="C4" s="17">
        <v>170</v>
      </c>
      <c r="G4" s="17">
        <v>4</v>
      </c>
      <c r="H4" s="18" t="s">
        <v>604</v>
      </c>
      <c r="I4" s="17">
        <v>150</v>
      </c>
    </row>
    <row r="5" spans="1:11" ht="30">
      <c r="A5" s="17">
        <v>5</v>
      </c>
      <c r="B5" s="18" t="s">
        <v>496</v>
      </c>
      <c r="C5" s="17">
        <v>160</v>
      </c>
      <c r="G5" s="17">
        <v>5</v>
      </c>
      <c r="H5" s="18" t="s">
        <v>213</v>
      </c>
      <c r="I5" s="17">
        <v>140</v>
      </c>
    </row>
    <row r="6" spans="1:11" ht="30">
      <c r="A6" s="17">
        <v>6</v>
      </c>
      <c r="B6" s="18" t="s">
        <v>199</v>
      </c>
      <c r="C6" s="17">
        <v>150</v>
      </c>
      <c r="G6" s="17">
        <v>6</v>
      </c>
      <c r="H6" s="18" t="s">
        <v>102</v>
      </c>
      <c r="I6" s="17">
        <v>130</v>
      </c>
    </row>
    <row r="7" spans="1:11">
      <c r="A7" s="17">
        <v>7</v>
      </c>
      <c r="B7" s="18" t="s">
        <v>243</v>
      </c>
      <c r="C7" s="17">
        <v>150</v>
      </c>
      <c r="G7" s="17">
        <v>7</v>
      </c>
      <c r="H7" s="18" t="s">
        <v>180</v>
      </c>
      <c r="I7" s="17">
        <v>130</v>
      </c>
    </row>
    <row r="8" spans="1:11" ht="30">
      <c r="A8" s="17">
        <v>8</v>
      </c>
      <c r="B8" s="18" t="s">
        <v>589</v>
      </c>
      <c r="C8" s="17">
        <v>150</v>
      </c>
      <c r="G8" s="17">
        <v>8</v>
      </c>
      <c r="H8" s="18" t="s">
        <v>289</v>
      </c>
      <c r="I8" s="17">
        <v>130</v>
      </c>
    </row>
    <row r="9" spans="1:11">
      <c r="A9" s="17">
        <v>9</v>
      </c>
      <c r="B9" s="18" t="s">
        <v>487</v>
      </c>
      <c r="C9" s="17">
        <v>150</v>
      </c>
      <c r="G9" s="17">
        <v>9</v>
      </c>
      <c r="H9" s="18" t="s">
        <v>363</v>
      </c>
      <c r="I9" s="17">
        <v>130</v>
      </c>
    </row>
    <row r="10" spans="1:11" ht="30">
      <c r="A10" s="17">
        <v>10</v>
      </c>
      <c r="B10" s="18" t="s">
        <v>266</v>
      </c>
      <c r="C10" s="17">
        <v>144</v>
      </c>
      <c r="G10" s="17">
        <v>10</v>
      </c>
      <c r="H10" s="18" t="s">
        <v>597</v>
      </c>
      <c r="I10" s="17">
        <v>127</v>
      </c>
    </row>
    <row r="11" spans="1:11" ht="30">
      <c r="A11" s="17">
        <v>11</v>
      </c>
      <c r="B11" s="18" t="s">
        <v>574</v>
      </c>
      <c r="C11" s="17">
        <v>140</v>
      </c>
      <c r="G11" s="17">
        <v>11</v>
      </c>
      <c r="H11" s="18" t="s">
        <v>599</v>
      </c>
      <c r="I11" s="17">
        <v>125</v>
      </c>
    </row>
    <row r="12" spans="1:11" ht="30">
      <c r="A12" s="17">
        <v>12</v>
      </c>
      <c r="B12" s="18" t="s">
        <v>378</v>
      </c>
      <c r="C12" s="17">
        <v>135</v>
      </c>
      <c r="G12" s="17">
        <v>12</v>
      </c>
      <c r="H12" s="18" t="s">
        <v>524</v>
      </c>
      <c r="I12" s="17">
        <v>125</v>
      </c>
    </row>
    <row r="13" spans="1:11">
      <c r="A13" s="17">
        <v>13</v>
      </c>
      <c r="B13" s="18" t="s">
        <v>308</v>
      </c>
      <c r="C13" s="17">
        <v>130</v>
      </c>
      <c r="G13" s="17">
        <v>13</v>
      </c>
      <c r="H13" s="18" t="s">
        <v>568</v>
      </c>
      <c r="I13" s="17">
        <v>125</v>
      </c>
    </row>
    <row r="14" spans="1:11" ht="30">
      <c r="A14" s="17">
        <v>14</v>
      </c>
      <c r="B14" s="18" t="s">
        <v>552</v>
      </c>
      <c r="C14" s="17">
        <v>130</v>
      </c>
      <c r="G14" s="17">
        <v>14</v>
      </c>
      <c r="H14" s="18" t="s">
        <v>105</v>
      </c>
      <c r="I14" s="17">
        <v>120</v>
      </c>
    </row>
    <row r="15" spans="1:11">
      <c r="A15" s="17">
        <v>15</v>
      </c>
      <c r="B15" s="18" t="s">
        <v>564</v>
      </c>
      <c r="C15" s="17">
        <v>130</v>
      </c>
      <c r="G15" s="17">
        <v>15</v>
      </c>
      <c r="H15" s="18" t="s">
        <v>590</v>
      </c>
      <c r="I15" s="17">
        <v>120</v>
      </c>
    </row>
    <row r="16" spans="1:11">
      <c r="A16" s="17">
        <v>16</v>
      </c>
      <c r="B16" s="18" t="s">
        <v>307</v>
      </c>
      <c r="C16" s="17">
        <v>125</v>
      </c>
      <c r="G16" s="17">
        <v>16</v>
      </c>
      <c r="H16" s="18" t="s">
        <v>202</v>
      </c>
      <c r="I16" s="17">
        <v>120</v>
      </c>
    </row>
    <row r="17" spans="1:9">
      <c r="A17" s="17">
        <v>17</v>
      </c>
      <c r="B17" s="18" t="s">
        <v>590</v>
      </c>
      <c r="C17" s="17">
        <v>120</v>
      </c>
      <c r="G17" s="17">
        <v>17</v>
      </c>
      <c r="H17" s="18" t="s">
        <v>460</v>
      </c>
      <c r="I17" s="17">
        <v>120</v>
      </c>
    </row>
    <row r="18" spans="1:9" ht="30">
      <c r="A18" s="17">
        <v>18</v>
      </c>
      <c r="B18" s="18" t="s">
        <v>178</v>
      </c>
      <c r="C18" s="17">
        <v>120</v>
      </c>
      <c r="G18" s="17">
        <v>18</v>
      </c>
      <c r="H18" s="18" t="s">
        <v>107</v>
      </c>
      <c r="I18" s="17">
        <v>115</v>
      </c>
    </row>
    <row r="19" spans="1:9">
      <c r="A19" s="17">
        <v>19</v>
      </c>
      <c r="B19" s="18" t="s">
        <v>216</v>
      </c>
      <c r="C19" s="17">
        <v>115</v>
      </c>
      <c r="G19" s="17">
        <v>19</v>
      </c>
      <c r="H19" s="18" t="s">
        <v>116</v>
      </c>
      <c r="I19" s="17">
        <v>115</v>
      </c>
    </row>
    <row r="20" spans="1:9" ht="30">
      <c r="A20" s="17">
        <v>20</v>
      </c>
      <c r="B20" s="18" t="s">
        <v>288</v>
      </c>
      <c r="C20" s="17">
        <v>115</v>
      </c>
      <c r="G20" s="17">
        <v>20</v>
      </c>
      <c r="H20" s="18" t="s">
        <v>228</v>
      </c>
      <c r="I20" s="17">
        <v>115</v>
      </c>
    </row>
    <row r="21" spans="1:9" ht="30">
      <c r="A21" s="17">
        <v>21</v>
      </c>
      <c r="B21" s="18" t="s">
        <v>451</v>
      </c>
      <c r="C21" s="17">
        <v>115</v>
      </c>
      <c r="G21" s="17">
        <v>21</v>
      </c>
      <c r="H21" s="18" t="s">
        <v>404</v>
      </c>
      <c r="I21" s="17">
        <v>115</v>
      </c>
    </row>
    <row r="22" spans="1:9" ht="30">
      <c r="A22" s="17">
        <v>22</v>
      </c>
      <c r="B22" s="18" t="s">
        <v>238</v>
      </c>
      <c r="C22" s="17">
        <v>111</v>
      </c>
      <c r="G22" s="17">
        <v>22</v>
      </c>
      <c r="H22" s="18" t="s">
        <v>436</v>
      </c>
      <c r="I22" s="17">
        <v>115</v>
      </c>
    </row>
    <row r="23" spans="1:9">
      <c r="A23" s="17">
        <v>23</v>
      </c>
      <c r="B23" s="18" t="s">
        <v>315</v>
      </c>
      <c r="C23" s="17">
        <v>110</v>
      </c>
      <c r="G23" s="17">
        <v>23</v>
      </c>
      <c r="H23" s="18" t="s">
        <v>495</v>
      </c>
      <c r="I23" s="17">
        <v>115</v>
      </c>
    </row>
    <row r="24" spans="1:9" ht="30">
      <c r="A24" s="17">
        <v>24</v>
      </c>
      <c r="B24" s="18" t="s">
        <v>343</v>
      </c>
      <c r="C24" s="17">
        <v>110</v>
      </c>
      <c r="G24" s="17">
        <v>24</v>
      </c>
      <c r="H24" s="18" t="s">
        <v>512</v>
      </c>
      <c r="I24" s="17">
        <v>115</v>
      </c>
    </row>
    <row r="25" spans="1:9" ht="30">
      <c r="A25" s="17">
        <v>25</v>
      </c>
      <c r="B25" s="18" t="s">
        <v>444</v>
      </c>
      <c r="C25" s="17">
        <v>110</v>
      </c>
      <c r="G25" s="17">
        <v>25</v>
      </c>
      <c r="H25" s="18" t="s">
        <v>431</v>
      </c>
      <c r="I25" s="17">
        <v>112</v>
      </c>
    </row>
    <row r="26" spans="1:9">
      <c r="A26" s="17">
        <v>26</v>
      </c>
      <c r="B26" s="18" t="s">
        <v>566</v>
      </c>
      <c r="C26" s="17">
        <v>110</v>
      </c>
      <c r="G26" s="17">
        <v>26</v>
      </c>
      <c r="H26" s="18" t="s">
        <v>217</v>
      </c>
      <c r="I26" s="17">
        <v>110</v>
      </c>
    </row>
    <row r="27" spans="1:9" ht="30">
      <c r="A27" s="17">
        <v>27</v>
      </c>
      <c r="B27" s="18" t="s">
        <v>572</v>
      </c>
      <c r="C27" s="17">
        <v>110</v>
      </c>
      <c r="G27" s="17">
        <v>27</v>
      </c>
      <c r="H27" s="18" t="s">
        <v>231</v>
      </c>
      <c r="I27" s="17">
        <v>110</v>
      </c>
    </row>
    <row r="28" spans="1:9" ht="30">
      <c r="A28" s="17">
        <v>28</v>
      </c>
      <c r="B28" s="18" t="s">
        <v>235</v>
      </c>
      <c r="C28" s="17">
        <v>108</v>
      </c>
      <c r="G28" s="17">
        <v>28</v>
      </c>
      <c r="H28" s="18" t="s">
        <v>239</v>
      </c>
      <c r="I28" s="17">
        <v>110</v>
      </c>
    </row>
    <row r="29" spans="1:9" ht="30">
      <c r="A29" s="17">
        <v>29</v>
      </c>
      <c r="B29" s="18" t="s">
        <v>271</v>
      </c>
      <c r="C29" s="17">
        <v>108</v>
      </c>
      <c r="G29" s="17">
        <v>29</v>
      </c>
      <c r="H29" s="18" t="s">
        <v>290</v>
      </c>
      <c r="I29" s="17">
        <v>110</v>
      </c>
    </row>
    <row r="30" spans="1:9">
      <c r="A30" s="17">
        <v>30</v>
      </c>
      <c r="B30" s="18" t="s">
        <v>591</v>
      </c>
      <c r="C30" s="17">
        <v>106</v>
      </c>
      <c r="G30" s="17">
        <v>30</v>
      </c>
      <c r="H30" s="18" t="s">
        <v>310</v>
      </c>
      <c r="I30" s="17">
        <v>110</v>
      </c>
    </row>
    <row r="31" spans="1:9">
      <c r="A31" s="17">
        <v>31</v>
      </c>
      <c r="B31" s="18" t="s">
        <v>325</v>
      </c>
      <c r="C31" s="17">
        <v>106</v>
      </c>
      <c r="G31" s="17">
        <v>31</v>
      </c>
      <c r="H31" s="18" t="s">
        <v>311</v>
      </c>
      <c r="I31" s="17">
        <v>110</v>
      </c>
    </row>
    <row r="32" spans="1:9">
      <c r="A32" s="17">
        <v>32</v>
      </c>
      <c r="B32" s="18" t="s">
        <v>363</v>
      </c>
      <c r="C32" s="17">
        <v>106</v>
      </c>
      <c r="G32" s="17">
        <v>32</v>
      </c>
      <c r="H32" s="18" t="s">
        <v>325</v>
      </c>
      <c r="I32" s="17">
        <v>110</v>
      </c>
    </row>
    <row r="33" spans="1:9" ht="30">
      <c r="A33" s="17">
        <v>33</v>
      </c>
      <c r="B33" s="18" t="s">
        <v>296</v>
      </c>
      <c r="C33" s="17">
        <v>105</v>
      </c>
      <c r="G33" s="17">
        <v>33</v>
      </c>
      <c r="H33" s="18" t="s">
        <v>529</v>
      </c>
      <c r="I33" s="17">
        <v>110</v>
      </c>
    </row>
    <row r="34" spans="1:9" ht="30">
      <c r="A34" s="17">
        <v>34</v>
      </c>
      <c r="B34" s="18" t="s">
        <v>377</v>
      </c>
      <c r="C34" s="17">
        <v>105</v>
      </c>
      <c r="G34" s="17">
        <v>34</v>
      </c>
      <c r="H34" s="18" t="s">
        <v>286</v>
      </c>
      <c r="I34" s="17">
        <v>108</v>
      </c>
    </row>
    <row r="35" spans="1:9" ht="30">
      <c r="A35" s="17">
        <v>35</v>
      </c>
      <c r="B35" s="18" t="s">
        <v>442</v>
      </c>
      <c r="C35" s="17">
        <v>105</v>
      </c>
      <c r="G35" s="17">
        <v>35</v>
      </c>
      <c r="H35" s="18" t="s">
        <v>210</v>
      </c>
      <c r="I35" s="17">
        <v>105</v>
      </c>
    </row>
    <row r="36" spans="1:9">
      <c r="A36" s="17">
        <v>36</v>
      </c>
      <c r="B36" s="18" t="s">
        <v>449</v>
      </c>
      <c r="C36" s="17">
        <v>105</v>
      </c>
      <c r="G36" s="17">
        <v>36</v>
      </c>
      <c r="H36" s="18" t="s">
        <v>294</v>
      </c>
      <c r="I36" s="17">
        <v>105</v>
      </c>
    </row>
    <row r="37" spans="1:9">
      <c r="A37" s="17">
        <v>37</v>
      </c>
      <c r="B37" s="18" t="s">
        <v>220</v>
      </c>
      <c r="C37" s="17">
        <v>104</v>
      </c>
      <c r="G37" s="17">
        <v>37</v>
      </c>
      <c r="H37" s="18" t="s">
        <v>320</v>
      </c>
      <c r="I37" s="17">
        <v>105</v>
      </c>
    </row>
    <row r="38" spans="1:9" ht="30">
      <c r="A38" s="17">
        <v>38</v>
      </c>
      <c r="B38" s="18" t="s">
        <v>486</v>
      </c>
      <c r="C38" s="17">
        <v>103</v>
      </c>
      <c r="G38" s="17">
        <v>38</v>
      </c>
      <c r="H38" s="18" t="s">
        <v>345</v>
      </c>
      <c r="I38" s="17">
        <v>105</v>
      </c>
    </row>
    <row r="39" spans="1:9" ht="30">
      <c r="A39" s="17">
        <v>39</v>
      </c>
      <c r="B39" s="18" t="s">
        <v>117</v>
      </c>
      <c r="C39" s="17">
        <v>100</v>
      </c>
      <c r="G39" s="17">
        <v>39</v>
      </c>
      <c r="H39" s="18" t="s">
        <v>371</v>
      </c>
      <c r="I39" s="17">
        <v>105</v>
      </c>
    </row>
    <row r="40" spans="1:9">
      <c r="A40" s="17">
        <v>40</v>
      </c>
      <c r="B40" s="18" t="s">
        <v>592</v>
      </c>
      <c r="C40" s="17">
        <v>100</v>
      </c>
      <c r="G40" s="17">
        <v>40</v>
      </c>
      <c r="H40" s="18" t="s">
        <v>439</v>
      </c>
      <c r="I40" s="17">
        <v>105</v>
      </c>
    </row>
    <row r="41" spans="1:9">
      <c r="A41" s="17">
        <v>41</v>
      </c>
      <c r="B41" s="18" t="s">
        <v>189</v>
      </c>
      <c r="C41" s="17">
        <v>100</v>
      </c>
      <c r="G41" s="17">
        <v>41</v>
      </c>
      <c r="H41" s="18" t="s">
        <v>462</v>
      </c>
      <c r="I41" s="17">
        <v>105</v>
      </c>
    </row>
    <row r="42" spans="1:9" ht="30">
      <c r="A42" s="17">
        <v>42</v>
      </c>
      <c r="B42" s="18" t="s">
        <v>203</v>
      </c>
      <c r="C42" s="17">
        <v>100</v>
      </c>
      <c r="G42" s="17">
        <v>42</v>
      </c>
      <c r="H42" s="18" t="s">
        <v>235</v>
      </c>
      <c r="I42" s="17">
        <v>102</v>
      </c>
    </row>
    <row r="43" spans="1:9">
      <c r="A43" s="17">
        <v>43</v>
      </c>
      <c r="B43" s="18" t="s">
        <v>259</v>
      </c>
      <c r="C43" s="17">
        <v>100</v>
      </c>
      <c r="G43" s="17">
        <v>43</v>
      </c>
      <c r="H43" s="18" t="s">
        <v>592</v>
      </c>
      <c r="I43" s="17">
        <v>100</v>
      </c>
    </row>
    <row r="44" spans="1:9" ht="30">
      <c r="A44" s="17">
        <v>44</v>
      </c>
      <c r="B44" s="18" t="s">
        <v>265</v>
      </c>
      <c r="C44" s="17">
        <v>100</v>
      </c>
      <c r="G44" s="17">
        <v>44</v>
      </c>
      <c r="H44" s="18" t="s">
        <v>154</v>
      </c>
      <c r="I44" s="17">
        <v>100</v>
      </c>
    </row>
    <row r="45" spans="1:9" ht="30">
      <c r="A45" s="17">
        <v>45</v>
      </c>
      <c r="B45" s="18" t="s">
        <v>276</v>
      </c>
      <c r="C45" s="17">
        <v>100</v>
      </c>
      <c r="G45" s="17">
        <v>45</v>
      </c>
      <c r="H45" s="18" t="s">
        <v>192</v>
      </c>
      <c r="I45" s="17">
        <v>100</v>
      </c>
    </row>
    <row r="46" spans="1:9">
      <c r="A46" s="17">
        <v>46</v>
      </c>
      <c r="B46" s="18" t="s">
        <v>593</v>
      </c>
      <c r="C46" s="17">
        <v>100</v>
      </c>
      <c r="G46" s="17">
        <v>46</v>
      </c>
      <c r="H46" s="18" t="s">
        <v>216</v>
      </c>
      <c r="I46" s="17">
        <v>100</v>
      </c>
    </row>
    <row r="47" spans="1:9">
      <c r="A47" s="17">
        <v>47</v>
      </c>
      <c r="B47" s="18" t="s">
        <v>305</v>
      </c>
      <c r="C47" s="17">
        <v>100</v>
      </c>
      <c r="G47" s="17">
        <v>47</v>
      </c>
      <c r="H47" s="18" t="s">
        <v>222</v>
      </c>
      <c r="I47" s="17">
        <v>100</v>
      </c>
    </row>
    <row r="48" spans="1:9">
      <c r="A48" s="17">
        <v>48</v>
      </c>
      <c r="B48" s="18" t="s">
        <v>594</v>
      </c>
      <c r="C48" s="17">
        <v>100</v>
      </c>
      <c r="G48" s="17">
        <v>48</v>
      </c>
      <c r="H48" s="18" t="s">
        <v>229</v>
      </c>
      <c r="I48" s="17">
        <v>100</v>
      </c>
    </row>
    <row r="49" spans="1:9">
      <c r="A49" s="17">
        <v>49</v>
      </c>
      <c r="B49" s="18" t="s">
        <v>595</v>
      </c>
      <c r="C49" s="17">
        <v>100</v>
      </c>
      <c r="G49" s="17">
        <v>49</v>
      </c>
      <c r="H49" s="18" t="s">
        <v>593</v>
      </c>
      <c r="I49" s="17">
        <v>100</v>
      </c>
    </row>
    <row r="50" spans="1:9">
      <c r="A50" s="17">
        <v>50</v>
      </c>
      <c r="B50" s="18" t="s">
        <v>390</v>
      </c>
      <c r="C50" s="17">
        <v>100</v>
      </c>
      <c r="G50" s="17">
        <v>50</v>
      </c>
      <c r="H50" s="18" t="s">
        <v>318</v>
      </c>
      <c r="I50" s="17">
        <v>100</v>
      </c>
    </row>
    <row r="51" spans="1:9" ht="30">
      <c r="A51" s="17">
        <v>51</v>
      </c>
      <c r="B51" s="18" t="s">
        <v>412</v>
      </c>
      <c r="C51" s="17">
        <v>100</v>
      </c>
      <c r="G51" s="17">
        <v>51</v>
      </c>
      <c r="H51" s="18" t="s">
        <v>594</v>
      </c>
      <c r="I51" s="17">
        <v>100</v>
      </c>
    </row>
    <row r="52" spans="1:9" ht="30">
      <c r="A52" s="17">
        <v>52</v>
      </c>
      <c r="B52" s="18" t="s">
        <v>447</v>
      </c>
      <c r="C52" s="17">
        <v>100</v>
      </c>
      <c r="G52" s="17">
        <v>52</v>
      </c>
      <c r="H52" s="18" t="s">
        <v>595</v>
      </c>
      <c r="I52" s="17">
        <v>100</v>
      </c>
    </row>
    <row r="53" spans="1:9">
      <c r="A53" s="17">
        <v>53</v>
      </c>
      <c r="B53" s="18" t="s">
        <v>596</v>
      </c>
      <c r="C53" s="17">
        <v>100</v>
      </c>
      <c r="G53" s="17">
        <v>53</v>
      </c>
      <c r="H53" s="18" t="s">
        <v>367</v>
      </c>
      <c r="I53" s="17">
        <v>100</v>
      </c>
    </row>
    <row r="54" spans="1:9" ht="30">
      <c r="A54" s="17">
        <v>54</v>
      </c>
      <c r="B54" s="18" t="s">
        <v>597</v>
      </c>
      <c r="C54" s="17">
        <v>100</v>
      </c>
      <c r="G54" s="17">
        <v>54</v>
      </c>
      <c r="H54" s="18" t="s">
        <v>388</v>
      </c>
      <c r="I54" s="17">
        <v>100</v>
      </c>
    </row>
    <row r="55" spans="1:9">
      <c r="A55" s="17">
        <v>55</v>
      </c>
      <c r="B55" s="18" t="s">
        <v>517</v>
      </c>
      <c r="C55" s="17">
        <v>100</v>
      </c>
      <c r="G55" s="17">
        <v>55</v>
      </c>
      <c r="H55" s="18" t="s">
        <v>400</v>
      </c>
      <c r="I55" s="17">
        <v>100</v>
      </c>
    </row>
    <row r="56" spans="1:9">
      <c r="A56" s="17">
        <v>56</v>
      </c>
      <c r="B56" s="18" t="s">
        <v>522</v>
      </c>
      <c r="C56" s="17">
        <v>100</v>
      </c>
      <c r="G56" s="17">
        <v>56</v>
      </c>
      <c r="H56" s="18" t="s">
        <v>435</v>
      </c>
      <c r="I56" s="17">
        <v>100</v>
      </c>
    </row>
    <row r="57" spans="1:9" ht="30">
      <c r="A57" s="17">
        <v>57</v>
      </c>
      <c r="B57" s="18" t="s">
        <v>523</v>
      </c>
      <c r="C57" s="17">
        <v>100</v>
      </c>
      <c r="G57" s="17">
        <v>57</v>
      </c>
      <c r="H57" s="18" t="s">
        <v>444</v>
      </c>
      <c r="I57" s="17">
        <v>100</v>
      </c>
    </row>
    <row r="58" spans="1:9" ht="30">
      <c r="A58" s="17">
        <v>58</v>
      </c>
      <c r="B58" s="18" t="s">
        <v>528</v>
      </c>
      <c r="C58" s="17">
        <v>100</v>
      </c>
      <c r="G58" s="17">
        <v>58</v>
      </c>
      <c r="H58" s="18" t="s">
        <v>457</v>
      </c>
      <c r="I58" s="17">
        <v>100</v>
      </c>
    </row>
    <row r="59" spans="1:9">
      <c r="A59" s="17">
        <v>59</v>
      </c>
      <c r="B59" s="18" t="s">
        <v>546</v>
      </c>
      <c r="C59" s="17">
        <v>100</v>
      </c>
      <c r="G59" s="17">
        <v>59</v>
      </c>
      <c r="H59" s="18" t="s">
        <v>596</v>
      </c>
      <c r="I59" s="17">
        <v>100</v>
      </c>
    </row>
    <row r="60" spans="1:9">
      <c r="A60" s="17">
        <v>60</v>
      </c>
      <c r="B60" s="18" t="s">
        <v>543</v>
      </c>
      <c r="C60" s="17">
        <v>99</v>
      </c>
      <c r="G60" s="17">
        <v>60</v>
      </c>
      <c r="H60" s="18" t="s">
        <v>487</v>
      </c>
      <c r="I60" s="17">
        <v>100</v>
      </c>
    </row>
    <row r="61" spans="1:9" ht="30">
      <c r="A61" s="17">
        <v>61</v>
      </c>
      <c r="B61" s="18" t="s">
        <v>438</v>
      </c>
      <c r="C61" s="17">
        <v>97</v>
      </c>
      <c r="G61" s="17">
        <v>61</v>
      </c>
      <c r="H61" s="18" t="s">
        <v>509</v>
      </c>
      <c r="I61" s="17">
        <v>100</v>
      </c>
    </row>
    <row r="62" spans="1:9" ht="30">
      <c r="A62" s="17">
        <v>62</v>
      </c>
      <c r="B62" s="18" t="s">
        <v>167</v>
      </c>
      <c r="C62" s="17">
        <v>95</v>
      </c>
      <c r="G62" s="17">
        <v>62</v>
      </c>
      <c r="H62" s="18" t="s">
        <v>532</v>
      </c>
      <c r="I62" s="17">
        <v>100</v>
      </c>
    </row>
    <row r="63" spans="1:9" ht="30">
      <c r="A63" s="17">
        <v>63</v>
      </c>
      <c r="B63" s="18" t="s">
        <v>219</v>
      </c>
      <c r="C63" s="17">
        <v>95</v>
      </c>
      <c r="G63" s="17">
        <v>63</v>
      </c>
      <c r="H63" s="18" t="s">
        <v>545</v>
      </c>
      <c r="I63" s="17">
        <v>100</v>
      </c>
    </row>
    <row r="64" spans="1:9">
      <c r="A64" s="17">
        <v>64</v>
      </c>
      <c r="B64" s="18" t="s">
        <v>264</v>
      </c>
      <c r="C64" s="17">
        <v>95</v>
      </c>
      <c r="G64" s="17">
        <v>64</v>
      </c>
      <c r="H64" s="18" t="s">
        <v>562</v>
      </c>
      <c r="I64" s="17">
        <v>100</v>
      </c>
    </row>
    <row r="65" spans="1:9">
      <c r="A65" s="17">
        <v>65</v>
      </c>
      <c r="B65" s="18" t="s">
        <v>366</v>
      </c>
      <c r="C65" s="17">
        <v>95</v>
      </c>
      <c r="G65" s="17">
        <v>65</v>
      </c>
      <c r="H65" s="18" t="s">
        <v>585</v>
      </c>
      <c r="I65" s="17">
        <v>100</v>
      </c>
    </row>
    <row r="66" spans="1:9">
      <c r="A66" s="17">
        <v>66</v>
      </c>
      <c r="B66" s="18" t="s">
        <v>367</v>
      </c>
      <c r="C66" s="17">
        <v>95</v>
      </c>
      <c r="G66" s="17">
        <v>66</v>
      </c>
      <c r="H66" s="18" t="s">
        <v>328</v>
      </c>
      <c r="I66" s="17">
        <v>97</v>
      </c>
    </row>
    <row r="67" spans="1:9">
      <c r="A67" s="17">
        <v>67</v>
      </c>
      <c r="B67" s="18" t="s">
        <v>432</v>
      </c>
      <c r="C67" s="17">
        <v>95</v>
      </c>
      <c r="G67" s="17">
        <v>67</v>
      </c>
      <c r="H67" s="18" t="s">
        <v>440</v>
      </c>
      <c r="I67" s="17">
        <v>97</v>
      </c>
    </row>
    <row r="68" spans="1:9" ht="30">
      <c r="A68" s="17">
        <v>68</v>
      </c>
      <c r="B68" s="18" t="s">
        <v>457</v>
      </c>
      <c r="C68" s="17">
        <v>95</v>
      </c>
      <c r="G68" s="17">
        <v>68</v>
      </c>
      <c r="H68" s="18" t="s">
        <v>111</v>
      </c>
      <c r="I68" s="17">
        <v>95</v>
      </c>
    </row>
    <row r="69" spans="1:9">
      <c r="A69" s="17">
        <v>69</v>
      </c>
      <c r="B69" s="18" t="s">
        <v>489</v>
      </c>
      <c r="C69" s="17">
        <v>95</v>
      </c>
      <c r="G69" s="17">
        <v>69</v>
      </c>
      <c r="H69" s="18" t="s">
        <v>190</v>
      </c>
      <c r="I69" s="17">
        <v>95</v>
      </c>
    </row>
    <row r="70" spans="1:9">
      <c r="A70" s="17">
        <v>70</v>
      </c>
      <c r="B70" s="18" t="s">
        <v>490</v>
      </c>
      <c r="C70" s="17">
        <v>95</v>
      </c>
      <c r="G70" s="17">
        <v>70</v>
      </c>
      <c r="H70" s="18" t="s">
        <v>197</v>
      </c>
      <c r="I70" s="17">
        <v>95</v>
      </c>
    </row>
    <row r="71" spans="1:9" ht="30">
      <c r="A71" s="17">
        <v>71</v>
      </c>
      <c r="B71" s="18" t="s">
        <v>538</v>
      </c>
      <c r="C71" s="17">
        <v>95</v>
      </c>
      <c r="G71" s="17">
        <v>71</v>
      </c>
      <c r="H71" s="18" t="s">
        <v>211</v>
      </c>
      <c r="I71" s="17">
        <v>95</v>
      </c>
    </row>
    <row r="72" spans="1:9" ht="30">
      <c r="A72" s="17">
        <v>72</v>
      </c>
      <c r="B72" s="18" t="s">
        <v>548</v>
      </c>
      <c r="C72" s="17">
        <v>95</v>
      </c>
      <c r="G72" s="17">
        <v>72</v>
      </c>
      <c r="H72" s="18" t="s">
        <v>214</v>
      </c>
      <c r="I72" s="17">
        <v>95</v>
      </c>
    </row>
    <row r="73" spans="1:9">
      <c r="A73" s="17">
        <v>73</v>
      </c>
      <c r="B73" s="18" t="s">
        <v>580</v>
      </c>
      <c r="C73" s="17">
        <v>95</v>
      </c>
      <c r="G73" s="17">
        <v>73</v>
      </c>
      <c r="H73" s="18" t="s">
        <v>248</v>
      </c>
      <c r="I73" s="17">
        <v>95</v>
      </c>
    </row>
    <row r="74" spans="1:9" ht="30">
      <c r="A74" s="17">
        <v>74</v>
      </c>
      <c r="B74" s="18" t="s">
        <v>196</v>
      </c>
      <c r="C74" s="17">
        <v>91</v>
      </c>
      <c r="G74" s="17">
        <v>74</v>
      </c>
      <c r="H74" s="18" t="s">
        <v>260</v>
      </c>
      <c r="I74" s="17">
        <v>95</v>
      </c>
    </row>
    <row r="75" spans="1:9">
      <c r="A75" s="17">
        <v>75</v>
      </c>
      <c r="B75" s="18" t="s">
        <v>268</v>
      </c>
      <c r="C75" s="17">
        <v>91</v>
      </c>
      <c r="G75" s="17">
        <v>75</v>
      </c>
      <c r="H75" s="18" t="s">
        <v>267</v>
      </c>
      <c r="I75" s="17">
        <v>95</v>
      </c>
    </row>
    <row r="76" spans="1:9" ht="30">
      <c r="A76" s="17">
        <v>76</v>
      </c>
      <c r="B76" s="18" t="s">
        <v>99</v>
      </c>
      <c r="C76" s="17">
        <v>90</v>
      </c>
      <c r="G76" s="17">
        <v>76</v>
      </c>
      <c r="H76" s="18" t="s">
        <v>280</v>
      </c>
      <c r="I76" s="17">
        <v>95</v>
      </c>
    </row>
    <row r="77" spans="1:9" ht="30">
      <c r="A77" s="17">
        <v>77</v>
      </c>
      <c r="B77" s="18" t="s">
        <v>108</v>
      </c>
      <c r="C77" s="17">
        <v>90</v>
      </c>
      <c r="G77" s="17">
        <v>77</v>
      </c>
      <c r="H77" s="18" t="s">
        <v>291</v>
      </c>
      <c r="I77" s="17">
        <v>95</v>
      </c>
    </row>
    <row r="78" spans="1:9">
      <c r="A78" s="17">
        <v>78</v>
      </c>
      <c r="B78" s="18" t="s">
        <v>111</v>
      </c>
      <c r="C78" s="17">
        <v>90</v>
      </c>
      <c r="G78" s="17">
        <v>78</v>
      </c>
      <c r="H78" s="18" t="s">
        <v>312</v>
      </c>
      <c r="I78" s="17">
        <v>95</v>
      </c>
    </row>
    <row r="79" spans="1:9">
      <c r="A79" s="17">
        <v>79</v>
      </c>
      <c r="B79" s="18" t="s">
        <v>115</v>
      </c>
      <c r="C79" s="17">
        <v>90</v>
      </c>
      <c r="G79" s="17">
        <v>79</v>
      </c>
      <c r="H79" s="18" t="s">
        <v>369</v>
      </c>
      <c r="I79" s="17">
        <v>95</v>
      </c>
    </row>
    <row r="80" spans="1:9" ht="30">
      <c r="A80" s="17">
        <v>80</v>
      </c>
      <c r="B80" s="18" t="s">
        <v>188</v>
      </c>
      <c r="C80" s="17">
        <v>90</v>
      </c>
      <c r="G80" s="17">
        <v>80</v>
      </c>
      <c r="H80" s="18" t="s">
        <v>399</v>
      </c>
      <c r="I80" s="17">
        <v>95</v>
      </c>
    </row>
    <row r="81" spans="1:9">
      <c r="A81" s="17">
        <v>81</v>
      </c>
      <c r="B81" s="18" t="s">
        <v>194</v>
      </c>
      <c r="C81" s="17">
        <v>90</v>
      </c>
      <c r="G81" s="17">
        <v>81</v>
      </c>
      <c r="H81" s="18" t="s">
        <v>416</v>
      </c>
      <c r="I81" s="17">
        <v>95</v>
      </c>
    </row>
    <row r="82" spans="1:9" ht="30">
      <c r="A82" s="17">
        <v>82</v>
      </c>
      <c r="B82" s="18" t="s">
        <v>200</v>
      </c>
      <c r="C82" s="17">
        <v>90</v>
      </c>
      <c r="G82" s="17">
        <v>82</v>
      </c>
      <c r="H82" s="18" t="s">
        <v>426</v>
      </c>
      <c r="I82" s="17">
        <v>95</v>
      </c>
    </row>
    <row r="83" spans="1:9" ht="30">
      <c r="A83" s="17">
        <v>83</v>
      </c>
      <c r="B83" s="18" t="s">
        <v>255</v>
      </c>
      <c r="C83" s="17">
        <v>90</v>
      </c>
      <c r="G83" s="17">
        <v>83</v>
      </c>
      <c r="H83" s="18" t="s">
        <v>442</v>
      </c>
      <c r="I83" s="17">
        <v>95</v>
      </c>
    </row>
    <row r="84" spans="1:9" ht="30">
      <c r="A84" s="17">
        <v>84</v>
      </c>
      <c r="B84" s="18" t="s">
        <v>284</v>
      </c>
      <c r="C84" s="17">
        <v>90</v>
      </c>
      <c r="G84" s="17">
        <v>84</v>
      </c>
      <c r="H84" s="18" t="s">
        <v>470</v>
      </c>
      <c r="I84" s="17">
        <v>95</v>
      </c>
    </row>
    <row r="85" spans="1:9">
      <c r="A85" s="17">
        <v>85</v>
      </c>
      <c r="B85" s="18" t="s">
        <v>316</v>
      </c>
      <c r="C85" s="17">
        <v>90</v>
      </c>
      <c r="G85" s="17">
        <v>85</v>
      </c>
      <c r="H85" s="18" t="s">
        <v>551</v>
      </c>
      <c r="I85" s="17">
        <v>95</v>
      </c>
    </row>
    <row r="86" spans="1:9" ht="30">
      <c r="A86" s="17">
        <v>86</v>
      </c>
      <c r="B86" s="18" t="s">
        <v>331</v>
      </c>
      <c r="C86" s="17">
        <v>90</v>
      </c>
      <c r="G86" s="17">
        <v>86</v>
      </c>
      <c r="H86" s="18" t="s">
        <v>581</v>
      </c>
      <c r="I86" s="17">
        <v>95</v>
      </c>
    </row>
    <row r="87" spans="1:9">
      <c r="A87" s="17">
        <v>87</v>
      </c>
      <c r="B87" s="18" t="s">
        <v>372</v>
      </c>
      <c r="C87" s="17">
        <v>90</v>
      </c>
      <c r="G87" s="17">
        <v>87</v>
      </c>
      <c r="H87" s="18" t="s">
        <v>582</v>
      </c>
      <c r="I87" s="17">
        <v>95</v>
      </c>
    </row>
    <row r="88" spans="1:9" ht="30">
      <c r="A88" s="17">
        <v>88</v>
      </c>
      <c r="B88" s="18" t="s">
        <v>382</v>
      </c>
      <c r="C88" s="17">
        <v>90</v>
      </c>
      <c r="G88" s="17">
        <v>88</v>
      </c>
      <c r="H88" s="18" t="s">
        <v>583</v>
      </c>
      <c r="I88" s="17">
        <v>95</v>
      </c>
    </row>
    <row r="89" spans="1:9">
      <c r="A89" s="17">
        <v>89</v>
      </c>
      <c r="B89" s="18" t="s">
        <v>400</v>
      </c>
      <c r="C89" s="17">
        <v>90</v>
      </c>
      <c r="G89" s="17">
        <v>89</v>
      </c>
      <c r="H89" s="18" t="s">
        <v>337</v>
      </c>
      <c r="I89" s="17">
        <v>93</v>
      </c>
    </row>
    <row r="90" spans="1:9">
      <c r="A90" s="17">
        <v>90</v>
      </c>
      <c r="B90" s="18" t="s">
        <v>405</v>
      </c>
      <c r="C90" s="17">
        <v>90</v>
      </c>
      <c r="G90" s="17">
        <v>90</v>
      </c>
      <c r="H90" s="18" t="s">
        <v>157</v>
      </c>
      <c r="I90" s="17">
        <v>91</v>
      </c>
    </row>
    <row r="91" spans="1:9" ht="30">
      <c r="A91" s="17">
        <v>91</v>
      </c>
      <c r="B91" s="18" t="s">
        <v>417</v>
      </c>
      <c r="C91" s="17">
        <v>90</v>
      </c>
      <c r="G91" s="17">
        <v>91</v>
      </c>
      <c r="H91" s="18" t="s">
        <v>326</v>
      </c>
      <c r="I91" s="17">
        <v>91</v>
      </c>
    </row>
    <row r="92" spans="1:9" ht="30">
      <c r="A92" s="17">
        <v>92</v>
      </c>
      <c r="B92" s="18" t="s">
        <v>420</v>
      </c>
      <c r="C92" s="17">
        <v>90</v>
      </c>
      <c r="G92" s="17">
        <v>92</v>
      </c>
      <c r="H92" s="18" t="s">
        <v>379</v>
      </c>
      <c r="I92" s="17">
        <v>91</v>
      </c>
    </row>
    <row r="93" spans="1:9">
      <c r="A93" s="17">
        <v>93</v>
      </c>
      <c r="B93" s="18" t="s">
        <v>436</v>
      </c>
      <c r="C93" s="17">
        <v>90</v>
      </c>
      <c r="G93" s="17">
        <v>93</v>
      </c>
      <c r="H93" s="18" t="s">
        <v>408</v>
      </c>
      <c r="I93" s="17">
        <v>91</v>
      </c>
    </row>
    <row r="94" spans="1:9">
      <c r="A94" s="17">
        <v>94</v>
      </c>
      <c r="B94" s="18" t="s">
        <v>465</v>
      </c>
      <c r="C94" s="17">
        <v>90</v>
      </c>
      <c r="G94" s="17">
        <v>94</v>
      </c>
      <c r="H94" s="18" t="s">
        <v>455</v>
      </c>
      <c r="I94" s="17">
        <v>91</v>
      </c>
    </row>
    <row r="95" spans="1:9">
      <c r="A95" s="17">
        <v>95</v>
      </c>
      <c r="B95" s="18" t="s">
        <v>476</v>
      </c>
      <c r="C95" s="17">
        <v>90</v>
      </c>
      <c r="G95" s="17">
        <v>95</v>
      </c>
      <c r="H95" s="18" t="s">
        <v>100</v>
      </c>
      <c r="I95" s="17">
        <v>90</v>
      </c>
    </row>
    <row r="96" spans="1:9" ht="45">
      <c r="A96" s="17">
        <v>96</v>
      </c>
      <c r="B96" s="18" t="s">
        <v>491</v>
      </c>
      <c r="C96" s="17">
        <v>90</v>
      </c>
      <c r="G96" s="17">
        <v>96</v>
      </c>
      <c r="H96" s="18" t="s">
        <v>605</v>
      </c>
      <c r="I96" s="17">
        <v>90</v>
      </c>
    </row>
    <row r="97" spans="1:9">
      <c r="A97" s="17">
        <v>97</v>
      </c>
      <c r="B97" s="18" t="s">
        <v>550</v>
      </c>
      <c r="C97" s="17">
        <v>90</v>
      </c>
      <c r="G97" s="17">
        <v>97</v>
      </c>
      <c r="H97" s="18" t="s">
        <v>189</v>
      </c>
      <c r="I97" s="17">
        <v>90</v>
      </c>
    </row>
    <row r="98" spans="1:9">
      <c r="A98" s="17">
        <v>98</v>
      </c>
      <c r="B98" s="18" t="s">
        <v>585</v>
      </c>
      <c r="C98" s="17">
        <v>90</v>
      </c>
      <c r="G98" s="17">
        <v>98</v>
      </c>
      <c r="H98" s="18" t="s">
        <v>232</v>
      </c>
      <c r="I98" s="17">
        <v>90</v>
      </c>
    </row>
    <row r="99" spans="1:9">
      <c r="A99" s="17">
        <v>99</v>
      </c>
      <c r="B99" s="18" t="s">
        <v>175</v>
      </c>
      <c r="C99" s="17">
        <v>86</v>
      </c>
      <c r="G99" s="17">
        <v>99</v>
      </c>
      <c r="H99" s="18" t="s">
        <v>243</v>
      </c>
      <c r="I99" s="17">
        <v>90</v>
      </c>
    </row>
    <row r="100" spans="1:9" ht="30">
      <c r="A100" s="17">
        <v>100</v>
      </c>
      <c r="B100" s="18" t="s">
        <v>583</v>
      </c>
      <c r="C100" s="17">
        <v>86</v>
      </c>
      <c r="G100" s="17">
        <v>100</v>
      </c>
      <c r="H100" s="18" t="s">
        <v>589</v>
      </c>
      <c r="I100" s="17">
        <v>90</v>
      </c>
    </row>
    <row r="101" spans="1:9">
      <c r="A101" s="17">
        <v>101</v>
      </c>
      <c r="B101" s="18" t="s">
        <v>180</v>
      </c>
      <c r="C101" s="17">
        <v>85</v>
      </c>
      <c r="G101" s="17">
        <v>101</v>
      </c>
      <c r="H101" s="18" t="s">
        <v>250</v>
      </c>
      <c r="I101" s="17">
        <v>90</v>
      </c>
    </row>
    <row r="102" spans="1:9" ht="30">
      <c r="A102" s="17">
        <v>102</v>
      </c>
      <c r="B102" s="18" t="s">
        <v>224</v>
      </c>
      <c r="C102" s="17">
        <v>85</v>
      </c>
      <c r="G102" s="17">
        <v>102</v>
      </c>
      <c r="H102" s="18" t="s">
        <v>259</v>
      </c>
      <c r="I102" s="17">
        <v>90</v>
      </c>
    </row>
    <row r="103" spans="1:9">
      <c r="A103" s="17">
        <v>103</v>
      </c>
      <c r="B103" s="18" t="s">
        <v>228</v>
      </c>
      <c r="C103" s="17">
        <v>85</v>
      </c>
      <c r="G103" s="17">
        <v>103</v>
      </c>
      <c r="H103" s="18" t="s">
        <v>591</v>
      </c>
      <c r="I103" s="17">
        <v>90</v>
      </c>
    </row>
    <row r="104" spans="1:9" ht="30">
      <c r="A104" s="17">
        <v>104</v>
      </c>
      <c r="B104" s="18" t="s">
        <v>232</v>
      </c>
      <c r="C104" s="17">
        <v>85</v>
      </c>
      <c r="G104" s="17">
        <v>104</v>
      </c>
      <c r="H104" s="18" t="s">
        <v>296</v>
      </c>
      <c r="I104" s="17">
        <v>90</v>
      </c>
    </row>
    <row r="105" spans="1:9">
      <c r="A105" s="17">
        <v>105</v>
      </c>
      <c r="B105" s="18" t="s">
        <v>283</v>
      </c>
      <c r="C105" s="17">
        <v>85</v>
      </c>
      <c r="G105" s="17">
        <v>105</v>
      </c>
      <c r="H105" s="18" t="s">
        <v>305</v>
      </c>
      <c r="I105" s="17">
        <v>90</v>
      </c>
    </row>
    <row r="106" spans="1:9" ht="30">
      <c r="A106" s="17">
        <v>106</v>
      </c>
      <c r="B106" s="18" t="s">
        <v>424</v>
      </c>
      <c r="C106" s="17">
        <v>85</v>
      </c>
      <c r="G106" s="17">
        <v>106</v>
      </c>
      <c r="H106" s="18" t="s">
        <v>323</v>
      </c>
      <c r="I106" s="17">
        <v>90</v>
      </c>
    </row>
    <row r="107" spans="1:9" ht="30">
      <c r="A107" s="17">
        <v>107</v>
      </c>
      <c r="B107" s="18" t="s">
        <v>425</v>
      </c>
      <c r="C107" s="17">
        <v>85</v>
      </c>
      <c r="G107" s="17">
        <v>107</v>
      </c>
      <c r="H107" s="18" t="s">
        <v>358</v>
      </c>
      <c r="I107" s="17">
        <v>90</v>
      </c>
    </row>
    <row r="108" spans="1:9">
      <c r="A108" s="17">
        <v>108</v>
      </c>
      <c r="B108" s="18" t="s">
        <v>509</v>
      </c>
      <c r="C108" s="17">
        <v>85</v>
      </c>
      <c r="G108" s="17">
        <v>108</v>
      </c>
      <c r="H108" s="18" t="s">
        <v>372</v>
      </c>
      <c r="I108" s="17">
        <v>90</v>
      </c>
    </row>
    <row r="109" spans="1:9" ht="30">
      <c r="A109" s="17">
        <v>109</v>
      </c>
      <c r="B109" s="18" t="s">
        <v>533</v>
      </c>
      <c r="C109" s="17">
        <v>85</v>
      </c>
      <c r="G109" s="17">
        <v>109</v>
      </c>
      <c r="H109" s="18" t="s">
        <v>375</v>
      </c>
      <c r="I109" s="17">
        <v>90</v>
      </c>
    </row>
    <row r="110" spans="1:9" ht="30">
      <c r="A110" s="17">
        <v>110</v>
      </c>
      <c r="B110" s="18" t="s">
        <v>215</v>
      </c>
      <c r="C110" s="17">
        <v>84</v>
      </c>
      <c r="G110" s="17">
        <v>110</v>
      </c>
      <c r="H110" s="18" t="s">
        <v>411</v>
      </c>
      <c r="I110" s="17">
        <v>90</v>
      </c>
    </row>
    <row r="111" spans="1:9">
      <c r="A111" s="17">
        <v>111</v>
      </c>
      <c r="B111" s="18" t="s">
        <v>322</v>
      </c>
      <c r="C111" s="17">
        <v>84</v>
      </c>
      <c r="G111" s="17">
        <v>111</v>
      </c>
      <c r="H111" s="18" t="s">
        <v>418</v>
      </c>
      <c r="I111" s="17">
        <v>90</v>
      </c>
    </row>
    <row r="112" spans="1:9">
      <c r="A112" s="17">
        <v>112</v>
      </c>
      <c r="B112" s="18" t="s">
        <v>408</v>
      </c>
      <c r="C112" s="17">
        <v>83</v>
      </c>
      <c r="G112" s="17">
        <v>112</v>
      </c>
      <c r="H112" s="18" t="s">
        <v>419</v>
      </c>
      <c r="I112" s="17">
        <v>90</v>
      </c>
    </row>
    <row r="113" spans="1:9" ht="30">
      <c r="A113" s="17">
        <v>113</v>
      </c>
      <c r="B113" s="18" t="s">
        <v>540</v>
      </c>
      <c r="C113" s="17">
        <v>83</v>
      </c>
      <c r="G113" s="17">
        <v>113</v>
      </c>
      <c r="H113" s="18" t="s">
        <v>421</v>
      </c>
      <c r="I113" s="17">
        <v>90</v>
      </c>
    </row>
    <row r="114" spans="1:9" ht="30">
      <c r="A114" s="17">
        <v>114</v>
      </c>
      <c r="B114" s="18" t="s">
        <v>381</v>
      </c>
      <c r="C114" s="17">
        <v>81</v>
      </c>
      <c r="G114" s="17">
        <v>114</v>
      </c>
      <c r="H114" s="18" t="s">
        <v>424</v>
      </c>
      <c r="I114" s="17">
        <v>90</v>
      </c>
    </row>
    <row r="115" spans="1:9" ht="30">
      <c r="A115" s="17">
        <v>115</v>
      </c>
      <c r="B115" s="18" t="s">
        <v>102</v>
      </c>
      <c r="C115" s="17">
        <v>80</v>
      </c>
      <c r="G115" s="17">
        <v>115</v>
      </c>
      <c r="H115" s="18" t="s">
        <v>454</v>
      </c>
      <c r="I115" s="17">
        <v>90</v>
      </c>
    </row>
    <row r="116" spans="1:9" ht="30">
      <c r="A116" s="17">
        <v>116</v>
      </c>
      <c r="B116" s="18" t="s">
        <v>133</v>
      </c>
      <c r="C116" s="17">
        <v>80</v>
      </c>
      <c r="G116" s="17">
        <v>116</v>
      </c>
      <c r="H116" s="18" t="s">
        <v>553</v>
      </c>
      <c r="I116" s="17">
        <v>90</v>
      </c>
    </row>
    <row r="117" spans="1:9">
      <c r="A117" s="17">
        <v>117</v>
      </c>
      <c r="B117" s="18" t="s">
        <v>229</v>
      </c>
      <c r="C117" s="17">
        <v>80</v>
      </c>
      <c r="G117" s="17">
        <v>117</v>
      </c>
      <c r="H117" s="18" t="s">
        <v>559</v>
      </c>
      <c r="I117" s="17">
        <v>90</v>
      </c>
    </row>
    <row r="118" spans="1:9" ht="30">
      <c r="A118" s="17">
        <v>118</v>
      </c>
      <c r="B118" s="18" t="s">
        <v>245</v>
      </c>
      <c r="C118" s="17">
        <v>80</v>
      </c>
      <c r="G118" s="17">
        <v>118</v>
      </c>
      <c r="H118" s="18" t="s">
        <v>584</v>
      </c>
      <c r="I118" s="17">
        <v>90</v>
      </c>
    </row>
    <row r="119" spans="1:9" ht="30">
      <c r="A119" s="17">
        <v>119</v>
      </c>
      <c r="B119" s="18" t="s">
        <v>252</v>
      </c>
      <c r="C119" s="17">
        <v>80</v>
      </c>
      <c r="G119" s="17">
        <v>119</v>
      </c>
      <c r="H119" s="18" t="s">
        <v>273</v>
      </c>
      <c r="I119" s="17">
        <v>87</v>
      </c>
    </row>
    <row r="120" spans="1:9" ht="30">
      <c r="A120" s="17">
        <v>120</v>
      </c>
      <c r="B120" s="18" t="s">
        <v>253</v>
      </c>
      <c r="C120" s="17">
        <v>80</v>
      </c>
      <c r="G120" s="17">
        <v>120</v>
      </c>
      <c r="H120" s="18" t="s">
        <v>607</v>
      </c>
      <c r="I120" s="17">
        <v>86</v>
      </c>
    </row>
    <row r="121" spans="1:9" ht="30">
      <c r="A121" s="17">
        <v>121</v>
      </c>
      <c r="B121" s="18" t="s">
        <v>257</v>
      </c>
      <c r="C121" s="17">
        <v>80</v>
      </c>
      <c r="G121" s="17">
        <v>121</v>
      </c>
      <c r="H121" s="18" t="s">
        <v>608</v>
      </c>
      <c r="I121" s="17">
        <v>86</v>
      </c>
    </row>
    <row r="122" spans="1:9" ht="30">
      <c r="A122" s="17">
        <v>122</v>
      </c>
      <c r="B122" s="18" t="s">
        <v>262</v>
      </c>
      <c r="C122" s="17">
        <v>80</v>
      </c>
      <c r="G122" s="17">
        <v>122</v>
      </c>
      <c r="H122" s="18" t="s">
        <v>609</v>
      </c>
      <c r="I122" s="17">
        <v>86</v>
      </c>
    </row>
    <row r="123" spans="1:9" ht="30">
      <c r="A123" s="17">
        <v>123</v>
      </c>
      <c r="B123" s="18" t="s">
        <v>269</v>
      </c>
      <c r="C123" s="17">
        <v>80</v>
      </c>
      <c r="G123" s="17">
        <v>123</v>
      </c>
      <c r="H123" s="18" t="s">
        <v>610</v>
      </c>
      <c r="I123" s="17">
        <v>86</v>
      </c>
    </row>
    <row r="124" spans="1:9" ht="30">
      <c r="A124" s="17">
        <v>124</v>
      </c>
      <c r="B124" s="18" t="s">
        <v>310</v>
      </c>
      <c r="C124" s="17">
        <v>80</v>
      </c>
      <c r="G124" s="17">
        <v>124</v>
      </c>
      <c r="H124" s="18" t="s">
        <v>611</v>
      </c>
      <c r="I124" s="17">
        <v>86</v>
      </c>
    </row>
    <row r="125" spans="1:9">
      <c r="A125" s="17">
        <v>125</v>
      </c>
      <c r="B125" s="18" t="s">
        <v>311</v>
      </c>
      <c r="C125" s="17">
        <v>80</v>
      </c>
      <c r="G125" s="17">
        <v>125</v>
      </c>
      <c r="H125" s="18" t="s">
        <v>104</v>
      </c>
      <c r="I125" s="17">
        <v>85</v>
      </c>
    </row>
    <row r="126" spans="1:9">
      <c r="A126" s="17">
        <v>126</v>
      </c>
      <c r="B126" s="18" t="s">
        <v>324</v>
      </c>
      <c r="C126" s="17">
        <v>80</v>
      </c>
      <c r="G126" s="17">
        <v>126</v>
      </c>
      <c r="H126" s="18" t="s">
        <v>115</v>
      </c>
      <c r="I126" s="17">
        <v>85</v>
      </c>
    </row>
    <row r="127" spans="1:9">
      <c r="A127" s="17">
        <v>127</v>
      </c>
      <c r="B127" s="18" t="s">
        <v>330</v>
      </c>
      <c r="C127" s="17">
        <v>80</v>
      </c>
      <c r="G127" s="17">
        <v>127</v>
      </c>
      <c r="H127" s="18" t="s">
        <v>140</v>
      </c>
      <c r="I127" s="17">
        <v>85</v>
      </c>
    </row>
    <row r="128" spans="1:9">
      <c r="A128" s="17">
        <v>128</v>
      </c>
      <c r="B128" s="18" t="s">
        <v>332</v>
      </c>
      <c r="C128" s="17">
        <v>80</v>
      </c>
      <c r="G128" s="17">
        <v>128</v>
      </c>
      <c r="H128" s="18" t="s">
        <v>142</v>
      </c>
      <c r="I128" s="17">
        <v>85</v>
      </c>
    </row>
    <row r="129" spans="1:9" ht="30">
      <c r="A129" s="17">
        <v>129</v>
      </c>
      <c r="B129" s="18" t="s">
        <v>357</v>
      </c>
      <c r="C129" s="17">
        <v>80</v>
      </c>
      <c r="G129" s="17">
        <v>129</v>
      </c>
      <c r="H129" s="18" t="s">
        <v>158</v>
      </c>
      <c r="I129" s="17">
        <v>85</v>
      </c>
    </row>
    <row r="130" spans="1:9">
      <c r="A130" s="17">
        <v>130</v>
      </c>
      <c r="B130" s="18" t="s">
        <v>359</v>
      </c>
      <c r="C130" s="17">
        <v>80</v>
      </c>
      <c r="G130" s="17">
        <v>130</v>
      </c>
      <c r="H130" s="18" t="s">
        <v>178</v>
      </c>
      <c r="I130" s="17">
        <v>85</v>
      </c>
    </row>
    <row r="131" spans="1:9" ht="30">
      <c r="A131" s="17">
        <v>131</v>
      </c>
      <c r="B131" s="18" t="s">
        <v>360</v>
      </c>
      <c r="C131" s="17">
        <v>80</v>
      </c>
      <c r="G131" s="17">
        <v>131</v>
      </c>
      <c r="H131" s="18" t="s">
        <v>242</v>
      </c>
      <c r="I131" s="17">
        <v>85</v>
      </c>
    </row>
    <row r="132" spans="1:9" ht="30">
      <c r="A132" s="17">
        <v>132</v>
      </c>
      <c r="B132" s="18" t="s">
        <v>598</v>
      </c>
      <c r="C132" s="17">
        <v>80</v>
      </c>
      <c r="G132" s="17">
        <v>132</v>
      </c>
      <c r="H132" s="18" t="s">
        <v>246</v>
      </c>
      <c r="I132" s="17">
        <v>85</v>
      </c>
    </row>
    <row r="133" spans="1:9">
      <c r="A133" s="17">
        <v>133</v>
      </c>
      <c r="B133" s="18" t="s">
        <v>443</v>
      </c>
      <c r="C133" s="17">
        <v>80</v>
      </c>
      <c r="G133" s="17">
        <v>133</v>
      </c>
      <c r="H133" s="18" t="s">
        <v>247</v>
      </c>
      <c r="I133" s="17">
        <v>85</v>
      </c>
    </row>
    <row r="134" spans="1:9">
      <c r="A134" s="17">
        <v>134</v>
      </c>
      <c r="B134" s="18" t="s">
        <v>445</v>
      </c>
      <c r="C134" s="17">
        <v>80</v>
      </c>
      <c r="G134" s="17">
        <v>134</v>
      </c>
      <c r="H134" s="18" t="s">
        <v>252</v>
      </c>
      <c r="I134" s="17">
        <v>85</v>
      </c>
    </row>
    <row r="135" spans="1:9" ht="30">
      <c r="A135" s="17">
        <v>135</v>
      </c>
      <c r="B135" s="18" t="s">
        <v>446</v>
      </c>
      <c r="C135" s="17">
        <v>80</v>
      </c>
      <c r="G135" s="17">
        <v>135</v>
      </c>
      <c r="H135" s="18" t="s">
        <v>269</v>
      </c>
      <c r="I135" s="17">
        <v>85</v>
      </c>
    </row>
    <row r="136" spans="1:9">
      <c r="A136" s="17">
        <v>136</v>
      </c>
      <c r="B136" s="18" t="s">
        <v>450</v>
      </c>
      <c r="C136" s="17">
        <v>80</v>
      </c>
      <c r="G136" s="17">
        <v>136</v>
      </c>
      <c r="H136" s="18" t="s">
        <v>285</v>
      </c>
      <c r="I136" s="17">
        <v>85</v>
      </c>
    </row>
    <row r="137" spans="1:9">
      <c r="A137" s="17">
        <v>137</v>
      </c>
      <c r="B137" s="18" t="s">
        <v>464</v>
      </c>
      <c r="C137" s="17">
        <v>80</v>
      </c>
      <c r="G137" s="17">
        <v>137</v>
      </c>
      <c r="H137" s="18" t="s">
        <v>298</v>
      </c>
      <c r="I137" s="17">
        <v>85</v>
      </c>
    </row>
    <row r="138" spans="1:9" ht="30">
      <c r="A138" s="17">
        <v>138</v>
      </c>
      <c r="B138" s="18" t="s">
        <v>532</v>
      </c>
      <c r="C138" s="17">
        <v>80</v>
      </c>
      <c r="G138" s="17">
        <v>138</v>
      </c>
      <c r="H138" s="18" t="s">
        <v>313</v>
      </c>
      <c r="I138" s="17">
        <v>85</v>
      </c>
    </row>
    <row r="139" spans="1:9" ht="30">
      <c r="A139" s="17">
        <v>139</v>
      </c>
      <c r="B139" s="18" t="s">
        <v>555</v>
      </c>
      <c r="C139" s="17">
        <v>80</v>
      </c>
      <c r="G139" s="17">
        <v>139</v>
      </c>
      <c r="H139" s="18" t="s">
        <v>370</v>
      </c>
      <c r="I139" s="17">
        <v>85</v>
      </c>
    </row>
    <row r="140" spans="1:9" ht="30">
      <c r="A140" s="17">
        <v>140</v>
      </c>
      <c r="B140" s="18" t="s">
        <v>558</v>
      </c>
      <c r="C140" s="17">
        <v>80</v>
      </c>
      <c r="G140" s="17">
        <v>140</v>
      </c>
      <c r="H140" s="18" t="s">
        <v>381</v>
      </c>
      <c r="I140" s="17">
        <v>85</v>
      </c>
    </row>
    <row r="141" spans="1:9">
      <c r="A141" s="17">
        <v>141</v>
      </c>
      <c r="B141" s="18" t="s">
        <v>559</v>
      </c>
      <c r="C141" s="17">
        <v>80</v>
      </c>
      <c r="G141" s="17">
        <v>141</v>
      </c>
      <c r="H141" s="18" t="s">
        <v>414</v>
      </c>
      <c r="I141" s="17">
        <v>85</v>
      </c>
    </row>
    <row r="142" spans="1:9">
      <c r="A142" s="17">
        <v>142</v>
      </c>
      <c r="B142" s="18" t="s">
        <v>130</v>
      </c>
      <c r="C142" s="17">
        <v>79</v>
      </c>
      <c r="G142" s="17">
        <v>142</v>
      </c>
      <c r="H142" s="18" t="s">
        <v>434</v>
      </c>
      <c r="I142" s="17">
        <v>85</v>
      </c>
    </row>
    <row r="143" spans="1:9">
      <c r="A143" s="17">
        <v>143</v>
      </c>
      <c r="B143" s="18" t="s">
        <v>132</v>
      </c>
      <c r="C143" s="17">
        <v>79</v>
      </c>
      <c r="G143" s="17">
        <v>143</v>
      </c>
      <c r="H143" s="18" t="s">
        <v>463</v>
      </c>
      <c r="I143" s="17">
        <v>85</v>
      </c>
    </row>
    <row r="144" spans="1:9" ht="30">
      <c r="A144" s="17">
        <v>144</v>
      </c>
      <c r="B144" s="18" t="s">
        <v>154</v>
      </c>
      <c r="C144" s="17">
        <v>78</v>
      </c>
      <c r="G144" s="17">
        <v>144</v>
      </c>
      <c r="H144" s="18" t="s">
        <v>508</v>
      </c>
      <c r="I144" s="17">
        <v>85</v>
      </c>
    </row>
    <row r="145" spans="1:9">
      <c r="A145" s="17">
        <v>145</v>
      </c>
      <c r="B145" s="18" t="s">
        <v>318</v>
      </c>
      <c r="C145" s="17">
        <v>78</v>
      </c>
      <c r="G145" s="17">
        <v>145</v>
      </c>
      <c r="H145" s="18" t="s">
        <v>513</v>
      </c>
      <c r="I145" s="17">
        <v>85</v>
      </c>
    </row>
    <row r="146" spans="1:9" ht="30">
      <c r="A146" s="17">
        <v>146</v>
      </c>
      <c r="B146" s="18" t="s">
        <v>545</v>
      </c>
      <c r="C146" s="17">
        <v>78</v>
      </c>
      <c r="G146" s="17">
        <v>146</v>
      </c>
      <c r="H146" s="18" t="s">
        <v>517</v>
      </c>
      <c r="I146" s="17">
        <v>85</v>
      </c>
    </row>
    <row r="147" spans="1:9" ht="30">
      <c r="A147" s="17">
        <v>147</v>
      </c>
      <c r="B147" s="18" t="s">
        <v>304</v>
      </c>
      <c r="C147" s="17">
        <v>77</v>
      </c>
      <c r="G147" s="17">
        <v>147</v>
      </c>
      <c r="H147" s="18" t="s">
        <v>526</v>
      </c>
      <c r="I147" s="17">
        <v>85</v>
      </c>
    </row>
    <row r="148" spans="1:9" ht="30">
      <c r="A148" s="17">
        <v>148</v>
      </c>
      <c r="B148" s="18" t="s">
        <v>157</v>
      </c>
      <c r="C148" s="17">
        <v>76</v>
      </c>
      <c r="G148" s="17">
        <v>148</v>
      </c>
      <c r="H148" s="18" t="s">
        <v>540</v>
      </c>
      <c r="I148" s="17">
        <v>85</v>
      </c>
    </row>
    <row r="149" spans="1:9" ht="30">
      <c r="A149" s="17">
        <v>149</v>
      </c>
      <c r="B149" s="18" t="s">
        <v>286</v>
      </c>
      <c r="C149" s="17">
        <v>76</v>
      </c>
      <c r="G149" s="17">
        <v>149</v>
      </c>
      <c r="H149" s="18" t="s">
        <v>561</v>
      </c>
      <c r="I149" s="17">
        <v>85</v>
      </c>
    </row>
    <row r="150" spans="1:9">
      <c r="A150" s="17">
        <v>150</v>
      </c>
      <c r="B150" s="18" t="s">
        <v>474</v>
      </c>
      <c r="C150" s="17">
        <v>76</v>
      </c>
      <c r="G150" s="17">
        <v>150</v>
      </c>
      <c r="H150" s="18" t="s">
        <v>575</v>
      </c>
      <c r="I150" s="17">
        <v>85</v>
      </c>
    </row>
    <row r="151" spans="1:9">
      <c r="A151" s="17">
        <v>151</v>
      </c>
      <c r="B151" s="18" t="s">
        <v>106</v>
      </c>
      <c r="C151" s="17">
        <v>75</v>
      </c>
      <c r="G151" s="17">
        <v>151</v>
      </c>
      <c r="H151" s="18" t="s">
        <v>486</v>
      </c>
      <c r="I151" s="17">
        <v>84</v>
      </c>
    </row>
    <row r="152" spans="1:9" ht="30">
      <c r="A152" s="17">
        <v>152</v>
      </c>
      <c r="B152" s="18" t="s">
        <v>107</v>
      </c>
      <c r="C152" s="17">
        <v>75</v>
      </c>
      <c r="G152" s="17">
        <v>152</v>
      </c>
      <c r="H152" s="18" t="s">
        <v>334</v>
      </c>
      <c r="I152" s="17">
        <v>83</v>
      </c>
    </row>
    <row r="153" spans="1:9" ht="30">
      <c r="A153" s="17">
        <v>153</v>
      </c>
      <c r="B153" s="18" t="s">
        <v>113</v>
      </c>
      <c r="C153" s="17">
        <v>75</v>
      </c>
      <c r="G153" s="17">
        <v>153</v>
      </c>
      <c r="H153" s="18" t="s">
        <v>338</v>
      </c>
      <c r="I153" s="17">
        <v>83</v>
      </c>
    </row>
    <row r="154" spans="1:9">
      <c r="A154" s="17">
        <v>154</v>
      </c>
      <c r="B154" s="18" t="s">
        <v>116</v>
      </c>
      <c r="C154" s="17">
        <v>75</v>
      </c>
      <c r="G154" s="17">
        <v>154</v>
      </c>
      <c r="H154" s="18" t="s">
        <v>233</v>
      </c>
      <c r="I154" s="17">
        <v>82</v>
      </c>
    </row>
    <row r="155" spans="1:9" ht="30">
      <c r="A155" s="17">
        <v>155</v>
      </c>
      <c r="B155" s="18" t="s">
        <v>128</v>
      </c>
      <c r="C155" s="17">
        <v>75</v>
      </c>
      <c r="G155" s="17">
        <v>155</v>
      </c>
      <c r="H155" s="18" t="s">
        <v>264</v>
      </c>
      <c r="I155" s="17">
        <v>81</v>
      </c>
    </row>
    <row r="156" spans="1:9" ht="30">
      <c r="A156" s="17">
        <v>156</v>
      </c>
      <c r="B156" s="18" t="s">
        <v>163</v>
      </c>
      <c r="C156" s="17">
        <v>75</v>
      </c>
      <c r="G156" s="17">
        <v>156</v>
      </c>
      <c r="H156" s="18" t="s">
        <v>366</v>
      </c>
      <c r="I156" s="17">
        <v>81</v>
      </c>
    </row>
    <row r="157" spans="1:9" ht="30">
      <c r="A157" s="17">
        <v>157</v>
      </c>
      <c r="B157" s="18" t="s">
        <v>211</v>
      </c>
      <c r="C157" s="17">
        <v>75</v>
      </c>
      <c r="G157" s="17">
        <v>157</v>
      </c>
      <c r="H157" s="18" t="s">
        <v>373</v>
      </c>
      <c r="I157" s="17">
        <v>81</v>
      </c>
    </row>
    <row r="158" spans="1:9" ht="30">
      <c r="A158" s="17">
        <v>158</v>
      </c>
      <c r="B158" s="18" t="s">
        <v>230</v>
      </c>
      <c r="C158" s="17">
        <v>75</v>
      </c>
      <c r="G158" s="17">
        <v>158</v>
      </c>
      <c r="H158" s="18" t="s">
        <v>106</v>
      </c>
      <c r="I158" s="17">
        <v>80</v>
      </c>
    </row>
    <row r="159" spans="1:9">
      <c r="A159" s="17">
        <v>159</v>
      </c>
      <c r="B159" s="18" t="s">
        <v>248</v>
      </c>
      <c r="C159" s="17">
        <v>75</v>
      </c>
      <c r="G159" s="17">
        <v>159</v>
      </c>
      <c r="H159" s="18" t="s">
        <v>110</v>
      </c>
      <c r="I159" s="17">
        <v>80</v>
      </c>
    </row>
    <row r="160" spans="1:9">
      <c r="A160" s="17">
        <v>160</v>
      </c>
      <c r="B160" s="18" t="s">
        <v>250</v>
      </c>
      <c r="C160" s="17">
        <v>75</v>
      </c>
      <c r="G160" s="17">
        <v>160</v>
      </c>
      <c r="H160" s="18" t="s">
        <v>133</v>
      </c>
      <c r="I160" s="17">
        <v>80</v>
      </c>
    </row>
    <row r="161" spans="1:9" ht="30">
      <c r="A161" s="17">
        <v>161</v>
      </c>
      <c r="B161" s="18" t="s">
        <v>258</v>
      </c>
      <c r="C161" s="17">
        <v>75</v>
      </c>
      <c r="G161" s="17">
        <v>161</v>
      </c>
      <c r="H161" s="18" t="s">
        <v>156</v>
      </c>
      <c r="I161" s="17">
        <v>80</v>
      </c>
    </row>
    <row r="162" spans="1:9" ht="30">
      <c r="A162" s="17">
        <v>162</v>
      </c>
      <c r="B162" s="18" t="s">
        <v>280</v>
      </c>
      <c r="C162" s="17">
        <v>75</v>
      </c>
      <c r="G162" s="17">
        <v>162</v>
      </c>
      <c r="H162" s="18" t="s">
        <v>196</v>
      </c>
      <c r="I162" s="17">
        <v>80</v>
      </c>
    </row>
    <row r="163" spans="1:9">
      <c r="A163" s="17">
        <v>163</v>
      </c>
      <c r="B163" s="18" t="s">
        <v>290</v>
      </c>
      <c r="C163" s="17">
        <v>75</v>
      </c>
      <c r="G163" s="17">
        <v>163</v>
      </c>
      <c r="H163" s="18" t="s">
        <v>199</v>
      </c>
      <c r="I163" s="17">
        <v>80</v>
      </c>
    </row>
    <row r="164" spans="1:9">
      <c r="A164" s="17">
        <v>164</v>
      </c>
      <c r="B164" s="18" t="s">
        <v>298</v>
      </c>
      <c r="C164" s="17">
        <v>75</v>
      </c>
      <c r="G164" s="17">
        <v>164</v>
      </c>
      <c r="H164" s="18" t="s">
        <v>223</v>
      </c>
      <c r="I164" s="17">
        <v>80</v>
      </c>
    </row>
    <row r="165" spans="1:9" ht="30">
      <c r="A165" s="17">
        <v>165</v>
      </c>
      <c r="B165" s="18" t="s">
        <v>338</v>
      </c>
      <c r="C165" s="17">
        <v>75</v>
      </c>
      <c r="G165" s="17">
        <v>165</v>
      </c>
      <c r="H165" s="18" t="s">
        <v>234</v>
      </c>
      <c r="I165" s="17">
        <v>80</v>
      </c>
    </row>
    <row r="166" spans="1:9" ht="30">
      <c r="A166" s="17">
        <v>166</v>
      </c>
      <c r="B166" s="18" t="s">
        <v>394</v>
      </c>
      <c r="C166" s="17">
        <v>75</v>
      </c>
      <c r="G166" s="17">
        <v>166</v>
      </c>
      <c r="H166" s="18" t="s">
        <v>236</v>
      </c>
      <c r="I166" s="17">
        <v>80</v>
      </c>
    </row>
    <row r="167" spans="1:9" ht="30">
      <c r="A167" s="17">
        <v>167</v>
      </c>
      <c r="B167" s="18" t="s">
        <v>459</v>
      </c>
      <c r="C167" s="17">
        <v>75</v>
      </c>
      <c r="G167" s="17">
        <v>167</v>
      </c>
      <c r="H167" s="18" t="s">
        <v>237</v>
      </c>
      <c r="I167" s="17">
        <v>80</v>
      </c>
    </row>
    <row r="168" spans="1:9">
      <c r="A168" s="17">
        <v>168</v>
      </c>
      <c r="B168" s="18" t="s">
        <v>514</v>
      </c>
      <c r="C168" s="17">
        <v>75</v>
      </c>
      <c r="G168" s="17">
        <v>168</v>
      </c>
      <c r="H168" s="18" t="s">
        <v>245</v>
      </c>
      <c r="I168" s="17">
        <v>80</v>
      </c>
    </row>
    <row r="169" spans="1:9">
      <c r="A169" s="17">
        <v>169</v>
      </c>
      <c r="B169" s="18" t="s">
        <v>518</v>
      </c>
      <c r="C169" s="17">
        <v>75</v>
      </c>
      <c r="G169" s="17">
        <v>169</v>
      </c>
      <c r="H169" s="18" t="s">
        <v>262</v>
      </c>
      <c r="I169" s="17">
        <v>80</v>
      </c>
    </row>
    <row r="170" spans="1:9" ht="30">
      <c r="A170" s="17">
        <v>170</v>
      </c>
      <c r="B170" s="18" t="s">
        <v>529</v>
      </c>
      <c r="C170" s="17">
        <v>75</v>
      </c>
      <c r="G170" s="17">
        <v>170</v>
      </c>
      <c r="H170" s="18" t="s">
        <v>293</v>
      </c>
      <c r="I170" s="17">
        <v>80</v>
      </c>
    </row>
    <row r="171" spans="1:9">
      <c r="A171" s="17">
        <v>171</v>
      </c>
      <c r="B171" s="18" t="s">
        <v>551</v>
      </c>
      <c r="C171" s="17">
        <v>75</v>
      </c>
      <c r="G171" s="17">
        <v>171</v>
      </c>
      <c r="H171" s="18" t="s">
        <v>336</v>
      </c>
      <c r="I171" s="17">
        <v>80</v>
      </c>
    </row>
    <row r="172" spans="1:9" ht="30">
      <c r="A172" s="17">
        <v>172</v>
      </c>
      <c r="B172" s="18" t="s">
        <v>560</v>
      </c>
      <c r="C172" s="17">
        <v>75</v>
      </c>
      <c r="G172" s="17">
        <v>172</v>
      </c>
      <c r="H172" s="18" t="s">
        <v>343</v>
      </c>
      <c r="I172" s="17">
        <v>80</v>
      </c>
    </row>
    <row r="173" spans="1:9" ht="30">
      <c r="A173" s="17">
        <v>173</v>
      </c>
      <c r="B173" s="18" t="s">
        <v>148</v>
      </c>
      <c r="C173" s="17">
        <v>74</v>
      </c>
      <c r="G173" s="17">
        <v>173</v>
      </c>
      <c r="H173" s="18" t="s">
        <v>355</v>
      </c>
      <c r="I173" s="17">
        <v>80</v>
      </c>
    </row>
    <row r="174" spans="1:9" ht="30">
      <c r="A174" s="17">
        <v>174</v>
      </c>
      <c r="B174" s="18" t="s">
        <v>388</v>
      </c>
      <c r="C174" s="17">
        <v>73</v>
      </c>
      <c r="G174" s="17">
        <v>174</v>
      </c>
      <c r="H174" s="18" t="s">
        <v>357</v>
      </c>
      <c r="I174" s="17">
        <v>80</v>
      </c>
    </row>
    <row r="175" spans="1:9">
      <c r="A175" s="17">
        <v>175</v>
      </c>
      <c r="B175" s="18" t="s">
        <v>469</v>
      </c>
      <c r="C175" s="17">
        <v>73</v>
      </c>
      <c r="G175" s="17">
        <v>175</v>
      </c>
      <c r="H175" s="18" t="s">
        <v>359</v>
      </c>
      <c r="I175" s="17">
        <v>80</v>
      </c>
    </row>
    <row r="176" spans="1:9">
      <c r="A176" s="17">
        <v>176</v>
      </c>
      <c r="B176" s="18" t="s">
        <v>508</v>
      </c>
      <c r="C176" s="17">
        <v>73</v>
      </c>
      <c r="G176" s="17">
        <v>176</v>
      </c>
      <c r="H176" s="18" t="s">
        <v>598</v>
      </c>
      <c r="I176" s="17">
        <v>80</v>
      </c>
    </row>
    <row r="177" spans="1:9" ht="30">
      <c r="A177" s="17">
        <v>177</v>
      </c>
      <c r="B177" s="18" t="s">
        <v>584</v>
      </c>
      <c r="C177" s="17">
        <v>73</v>
      </c>
      <c r="G177" s="17">
        <v>177</v>
      </c>
      <c r="H177" s="18" t="s">
        <v>433</v>
      </c>
      <c r="I177" s="17">
        <v>80</v>
      </c>
    </row>
    <row r="178" spans="1:9" ht="30">
      <c r="A178" s="17">
        <v>178</v>
      </c>
      <c r="B178" s="18" t="s">
        <v>342</v>
      </c>
      <c r="C178" s="17">
        <v>72</v>
      </c>
      <c r="G178" s="17">
        <v>178</v>
      </c>
      <c r="H178" s="18" t="s">
        <v>476</v>
      </c>
      <c r="I178" s="17">
        <v>80</v>
      </c>
    </row>
    <row r="179" spans="1:9" ht="30">
      <c r="A179" s="17">
        <v>179</v>
      </c>
      <c r="B179" s="18" t="s">
        <v>431</v>
      </c>
      <c r="C179" s="17">
        <v>71</v>
      </c>
      <c r="G179" s="17">
        <v>179</v>
      </c>
      <c r="H179" s="18" t="s">
        <v>483</v>
      </c>
      <c r="I179" s="17">
        <v>80</v>
      </c>
    </row>
    <row r="180" spans="1:9">
      <c r="A180" s="17">
        <v>180</v>
      </c>
      <c r="B180" s="18" t="s">
        <v>103</v>
      </c>
      <c r="C180" s="17">
        <v>70</v>
      </c>
      <c r="G180" s="17">
        <v>180</v>
      </c>
      <c r="H180" s="18" t="s">
        <v>510</v>
      </c>
      <c r="I180" s="17">
        <v>80</v>
      </c>
    </row>
    <row r="181" spans="1:9">
      <c r="A181" s="17">
        <v>181</v>
      </c>
      <c r="B181" s="18" t="s">
        <v>112</v>
      </c>
      <c r="C181" s="17">
        <v>70</v>
      </c>
      <c r="G181" s="17">
        <v>181</v>
      </c>
      <c r="H181" s="18" t="s">
        <v>533</v>
      </c>
      <c r="I181" s="17">
        <v>80</v>
      </c>
    </row>
    <row r="182" spans="1:9" ht="30">
      <c r="A182" s="17">
        <v>182</v>
      </c>
      <c r="B182" s="18" t="s">
        <v>146</v>
      </c>
      <c r="C182" s="17">
        <v>70</v>
      </c>
      <c r="G182" s="17">
        <v>182</v>
      </c>
      <c r="H182" s="18" t="s">
        <v>555</v>
      </c>
      <c r="I182" s="17">
        <v>80</v>
      </c>
    </row>
    <row r="183" spans="1:9" ht="30">
      <c r="A183" s="17">
        <v>183</v>
      </c>
      <c r="B183" s="18" t="s">
        <v>147</v>
      </c>
      <c r="C183" s="17">
        <v>70</v>
      </c>
      <c r="G183" s="17">
        <v>183</v>
      </c>
      <c r="H183" s="18" t="s">
        <v>132</v>
      </c>
      <c r="I183" s="17">
        <v>78</v>
      </c>
    </row>
    <row r="184" spans="1:9" ht="30">
      <c r="A184" s="17">
        <v>184</v>
      </c>
      <c r="B184" s="18" t="s">
        <v>151</v>
      </c>
      <c r="C184" s="17">
        <v>70</v>
      </c>
      <c r="G184" s="17">
        <v>184</v>
      </c>
      <c r="H184" s="18" t="s">
        <v>224</v>
      </c>
      <c r="I184" s="17">
        <v>78</v>
      </c>
    </row>
    <row r="185" spans="1:9">
      <c r="A185" s="17">
        <v>185</v>
      </c>
      <c r="B185" s="18" t="s">
        <v>158</v>
      </c>
      <c r="C185" s="17">
        <v>70</v>
      </c>
      <c r="G185" s="17">
        <v>185</v>
      </c>
      <c r="H185" s="18" t="s">
        <v>268</v>
      </c>
      <c r="I185" s="17">
        <v>77</v>
      </c>
    </row>
    <row r="186" spans="1:9" ht="30">
      <c r="A186" s="17">
        <v>186</v>
      </c>
      <c r="B186" s="18" t="s">
        <v>168</v>
      </c>
      <c r="C186" s="17">
        <v>70</v>
      </c>
      <c r="G186" s="17">
        <v>186</v>
      </c>
      <c r="H186" s="18" t="s">
        <v>272</v>
      </c>
      <c r="I186" s="17">
        <v>76</v>
      </c>
    </row>
    <row r="187" spans="1:9" ht="30">
      <c r="A187" s="17">
        <v>187</v>
      </c>
      <c r="B187" s="18" t="s">
        <v>599</v>
      </c>
      <c r="C187" s="17">
        <v>70</v>
      </c>
      <c r="G187" s="17">
        <v>187</v>
      </c>
      <c r="H187" s="18" t="s">
        <v>382</v>
      </c>
      <c r="I187" s="17">
        <v>76</v>
      </c>
    </row>
    <row r="188" spans="1:9">
      <c r="A188" s="17">
        <v>188</v>
      </c>
      <c r="B188" s="18" t="s">
        <v>185</v>
      </c>
      <c r="C188" s="17">
        <v>70</v>
      </c>
      <c r="G188" s="17">
        <v>188</v>
      </c>
      <c r="H188" s="18" t="s">
        <v>101</v>
      </c>
      <c r="I188" s="17">
        <v>75</v>
      </c>
    </row>
    <row r="189" spans="1:9">
      <c r="A189" s="17">
        <v>189</v>
      </c>
      <c r="B189" s="18" t="s">
        <v>197</v>
      </c>
      <c r="C189" s="17">
        <v>70</v>
      </c>
      <c r="G189" s="17">
        <v>189</v>
      </c>
      <c r="H189" s="18" t="s">
        <v>109</v>
      </c>
      <c r="I189" s="17">
        <v>75</v>
      </c>
    </row>
    <row r="190" spans="1:9">
      <c r="A190" s="17">
        <v>190</v>
      </c>
      <c r="B190" s="18" t="s">
        <v>226</v>
      </c>
      <c r="C190" s="17">
        <v>70</v>
      </c>
      <c r="G190" s="17">
        <v>190</v>
      </c>
      <c r="H190" s="18" t="s">
        <v>126</v>
      </c>
      <c r="I190" s="17">
        <v>75</v>
      </c>
    </row>
    <row r="191" spans="1:9">
      <c r="A191" s="17">
        <v>191</v>
      </c>
      <c r="B191" s="18" t="s">
        <v>231</v>
      </c>
      <c r="C191" s="17">
        <v>70</v>
      </c>
      <c r="G191" s="17">
        <v>191</v>
      </c>
      <c r="H191" s="18" t="s">
        <v>166</v>
      </c>
      <c r="I191" s="17">
        <v>75</v>
      </c>
    </row>
    <row r="192" spans="1:9">
      <c r="A192" s="17">
        <v>192</v>
      </c>
      <c r="B192" s="18" t="s">
        <v>242</v>
      </c>
      <c r="C192" s="17">
        <v>70</v>
      </c>
      <c r="G192" s="17">
        <v>192</v>
      </c>
      <c r="H192" s="18" t="s">
        <v>186</v>
      </c>
      <c r="I192" s="17">
        <v>75</v>
      </c>
    </row>
    <row r="193" spans="1:9">
      <c r="A193" s="17">
        <v>193</v>
      </c>
      <c r="B193" s="18" t="s">
        <v>263</v>
      </c>
      <c r="C193" s="17">
        <v>70</v>
      </c>
      <c r="G193" s="17">
        <v>193</v>
      </c>
      <c r="H193" s="18" t="s">
        <v>193</v>
      </c>
      <c r="I193" s="17">
        <v>75</v>
      </c>
    </row>
    <row r="194" spans="1:9">
      <c r="A194" s="17">
        <v>194</v>
      </c>
      <c r="B194" s="18" t="s">
        <v>323</v>
      </c>
      <c r="C194" s="17">
        <v>70</v>
      </c>
      <c r="G194" s="17">
        <v>194</v>
      </c>
      <c r="H194" s="18" t="s">
        <v>299</v>
      </c>
      <c r="I194" s="17">
        <v>75</v>
      </c>
    </row>
    <row r="195" spans="1:9" ht="30">
      <c r="A195" s="17">
        <v>195</v>
      </c>
      <c r="B195" s="18" t="s">
        <v>327</v>
      </c>
      <c r="C195" s="17">
        <v>70</v>
      </c>
      <c r="G195" s="17">
        <v>195</v>
      </c>
      <c r="H195" s="18" t="s">
        <v>493</v>
      </c>
      <c r="I195" s="17">
        <v>75</v>
      </c>
    </row>
    <row r="196" spans="1:9">
      <c r="A196" s="17">
        <v>196</v>
      </c>
      <c r="B196" s="18" t="s">
        <v>333</v>
      </c>
      <c r="C196" s="17">
        <v>70</v>
      </c>
      <c r="G196" s="17">
        <v>196</v>
      </c>
      <c r="H196" s="18" t="s">
        <v>515</v>
      </c>
      <c r="I196" s="17">
        <v>74</v>
      </c>
    </row>
    <row r="197" spans="1:9" ht="30">
      <c r="A197" s="17">
        <v>197</v>
      </c>
      <c r="B197" s="18" t="s">
        <v>341</v>
      </c>
      <c r="C197" s="17">
        <v>70</v>
      </c>
      <c r="G197" s="17">
        <v>197</v>
      </c>
      <c r="H197" s="18" t="s">
        <v>441</v>
      </c>
      <c r="I197" s="17">
        <v>72</v>
      </c>
    </row>
    <row r="198" spans="1:9" ht="30">
      <c r="A198" s="17">
        <v>198</v>
      </c>
      <c r="B198" s="18" t="s">
        <v>345</v>
      </c>
      <c r="C198" s="17">
        <v>70</v>
      </c>
      <c r="G198" s="17">
        <v>198</v>
      </c>
      <c r="H198" s="18" t="s">
        <v>130</v>
      </c>
      <c r="I198" s="17">
        <v>71</v>
      </c>
    </row>
    <row r="199" spans="1:9" ht="30">
      <c r="A199" s="17">
        <v>199</v>
      </c>
      <c r="B199" s="18" t="s">
        <v>350</v>
      </c>
      <c r="C199" s="17">
        <v>70</v>
      </c>
      <c r="G199" s="17">
        <v>199</v>
      </c>
      <c r="H199" s="18" t="s">
        <v>276</v>
      </c>
      <c r="I199" s="17">
        <v>71</v>
      </c>
    </row>
    <row r="200" spans="1:9" ht="30">
      <c r="A200" s="17">
        <v>200</v>
      </c>
      <c r="B200" s="18" t="s">
        <v>352</v>
      </c>
      <c r="C200" s="17">
        <v>70</v>
      </c>
      <c r="G200" s="17">
        <v>200</v>
      </c>
      <c r="H200" s="18" t="s">
        <v>409</v>
      </c>
      <c r="I200" s="17">
        <v>71</v>
      </c>
    </row>
    <row r="201" spans="1:9" ht="30">
      <c r="A201" s="17">
        <v>201</v>
      </c>
      <c r="B201" s="18" t="s">
        <v>353</v>
      </c>
      <c r="C201" s="17">
        <v>70</v>
      </c>
      <c r="G201" s="17">
        <v>201</v>
      </c>
      <c r="H201" s="18" t="s">
        <v>136</v>
      </c>
      <c r="I201" s="17">
        <v>70</v>
      </c>
    </row>
    <row r="202" spans="1:9" ht="30">
      <c r="A202" s="17">
        <v>202</v>
      </c>
      <c r="B202" s="18" t="s">
        <v>365</v>
      </c>
      <c r="C202" s="17">
        <v>70</v>
      </c>
      <c r="G202" s="17">
        <v>202</v>
      </c>
      <c r="H202" s="18" t="s">
        <v>144</v>
      </c>
      <c r="I202" s="17">
        <v>70</v>
      </c>
    </row>
    <row r="203" spans="1:9">
      <c r="A203" s="17">
        <v>203</v>
      </c>
      <c r="B203" s="18" t="s">
        <v>374</v>
      </c>
      <c r="C203" s="17">
        <v>70</v>
      </c>
      <c r="G203" s="17">
        <v>203</v>
      </c>
      <c r="H203" s="18" t="s">
        <v>151</v>
      </c>
      <c r="I203" s="17">
        <v>70</v>
      </c>
    </row>
    <row r="204" spans="1:9">
      <c r="A204" s="17">
        <v>204</v>
      </c>
      <c r="B204" s="18" t="s">
        <v>385</v>
      </c>
      <c r="C204" s="17">
        <v>70</v>
      </c>
      <c r="G204" s="17">
        <v>204</v>
      </c>
      <c r="H204" s="18" t="s">
        <v>170</v>
      </c>
      <c r="I204" s="17">
        <v>70</v>
      </c>
    </row>
    <row r="205" spans="1:9">
      <c r="A205" s="17">
        <v>205</v>
      </c>
      <c r="B205" s="18" t="s">
        <v>393</v>
      </c>
      <c r="C205" s="17">
        <v>70</v>
      </c>
      <c r="G205" s="17">
        <v>205</v>
      </c>
      <c r="H205" s="18" t="s">
        <v>171</v>
      </c>
      <c r="I205" s="17">
        <v>70</v>
      </c>
    </row>
    <row r="206" spans="1:9">
      <c r="A206" s="17">
        <v>206</v>
      </c>
      <c r="B206" s="18" t="s">
        <v>397</v>
      </c>
      <c r="C206" s="17">
        <v>70</v>
      </c>
      <c r="G206" s="17">
        <v>206</v>
      </c>
      <c r="H206" s="18" t="s">
        <v>185</v>
      </c>
      <c r="I206" s="17">
        <v>70</v>
      </c>
    </row>
    <row r="207" spans="1:9" ht="30">
      <c r="A207" s="17">
        <v>207</v>
      </c>
      <c r="B207" s="18" t="s">
        <v>430</v>
      </c>
      <c r="C207" s="17">
        <v>70</v>
      </c>
      <c r="G207" s="17">
        <v>207</v>
      </c>
      <c r="H207" s="18" t="s">
        <v>188</v>
      </c>
      <c r="I207" s="17">
        <v>70</v>
      </c>
    </row>
    <row r="208" spans="1:9" ht="30">
      <c r="A208" s="17">
        <v>208</v>
      </c>
      <c r="B208" s="18" t="s">
        <v>460</v>
      </c>
      <c r="C208" s="17">
        <v>70</v>
      </c>
      <c r="G208" s="17">
        <v>208</v>
      </c>
      <c r="H208" s="18" t="s">
        <v>195</v>
      </c>
      <c r="I208" s="17">
        <v>70</v>
      </c>
    </row>
    <row r="209" spans="1:9">
      <c r="A209" s="17">
        <v>209</v>
      </c>
      <c r="B209" s="18" t="s">
        <v>461</v>
      </c>
      <c r="C209" s="17">
        <v>70</v>
      </c>
      <c r="G209" s="17">
        <v>209</v>
      </c>
      <c r="H209" s="18" t="s">
        <v>200</v>
      </c>
      <c r="I209" s="17">
        <v>70</v>
      </c>
    </row>
    <row r="210" spans="1:9" ht="30">
      <c r="A210" s="17">
        <v>210</v>
      </c>
      <c r="B210" s="18" t="s">
        <v>462</v>
      </c>
      <c r="C210" s="17">
        <v>70</v>
      </c>
      <c r="G210" s="17">
        <v>210</v>
      </c>
      <c r="H210" s="18" t="s">
        <v>274</v>
      </c>
      <c r="I210" s="17">
        <v>70</v>
      </c>
    </row>
    <row r="211" spans="1:9" ht="30">
      <c r="A211" s="17">
        <v>211</v>
      </c>
      <c r="B211" s="18" t="s">
        <v>470</v>
      </c>
      <c r="C211" s="17">
        <v>70</v>
      </c>
      <c r="G211" s="17">
        <v>211</v>
      </c>
      <c r="H211" s="18" t="s">
        <v>324</v>
      </c>
      <c r="I211" s="17">
        <v>70</v>
      </c>
    </row>
    <row r="212" spans="1:9" ht="30">
      <c r="A212" s="17">
        <v>212</v>
      </c>
      <c r="B212" s="18" t="s">
        <v>500</v>
      </c>
      <c r="C212" s="17">
        <v>70</v>
      </c>
      <c r="G212" s="17">
        <v>212</v>
      </c>
      <c r="H212" s="18" t="s">
        <v>327</v>
      </c>
      <c r="I212" s="17">
        <v>70</v>
      </c>
    </row>
    <row r="213" spans="1:9">
      <c r="A213" s="17">
        <v>213</v>
      </c>
      <c r="B213" s="18" t="s">
        <v>502</v>
      </c>
      <c r="C213" s="17">
        <v>70</v>
      </c>
      <c r="G213" s="17">
        <v>213</v>
      </c>
      <c r="H213" s="18" t="s">
        <v>330</v>
      </c>
      <c r="I213" s="17">
        <v>70</v>
      </c>
    </row>
    <row r="214" spans="1:9" ht="30">
      <c r="A214" s="17">
        <v>214</v>
      </c>
      <c r="B214" s="18" t="s">
        <v>516</v>
      </c>
      <c r="C214" s="17">
        <v>70</v>
      </c>
      <c r="G214" s="17">
        <v>214</v>
      </c>
      <c r="H214" s="18" t="s">
        <v>340</v>
      </c>
      <c r="I214" s="17">
        <v>70</v>
      </c>
    </row>
    <row r="215" spans="1:9">
      <c r="A215" s="17">
        <v>215</v>
      </c>
      <c r="B215" s="18" t="s">
        <v>537</v>
      </c>
      <c r="C215" s="17">
        <v>70</v>
      </c>
      <c r="G215" s="17">
        <v>215</v>
      </c>
      <c r="H215" s="18" t="s">
        <v>346</v>
      </c>
      <c r="I215" s="17">
        <v>70</v>
      </c>
    </row>
    <row r="216" spans="1:9" ht="30">
      <c r="A216" s="17">
        <v>216</v>
      </c>
      <c r="B216" s="18" t="s">
        <v>553</v>
      </c>
      <c r="C216" s="17">
        <v>70</v>
      </c>
      <c r="G216" s="17">
        <v>216</v>
      </c>
      <c r="H216" s="18" t="s">
        <v>347</v>
      </c>
      <c r="I216" s="17">
        <v>70</v>
      </c>
    </row>
    <row r="217" spans="1:9" ht="30">
      <c r="A217" s="17">
        <v>217</v>
      </c>
      <c r="B217" s="18" t="s">
        <v>556</v>
      </c>
      <c r="C217" s="17">
        <v>70</v>
      </c>
      <c r="G217" s="17">
        <v>217</v>
      </c>
      <c r="H217" s="18" t="s">
        <v>360</v>
      </c>
      <c r="I217" s="17">
        <v>70</v>
      </c>
    </row>
    <row r="218" spans="1:9" ht="30">
      <c r="A218" s="17">
        <v>218</v>
      </c>
      <c r="B218" s="18" t="s">
        <v>568</v>
      </c>
      <c r="C218" s="17">
        <v>70</v>
      </c>
      <c r="G218" s="17">
        <v>218</v>
      </c>
      <c r="H218" s="18" t="s">
        <v>365</v>
      </c>
      <c r="I218" s="17">
        <v>70</v>
      </c>
    </row>
    <row r="219" spans="1:9" ht="30">
      <c r="A219" s="17">
        <v>219</v>
      </c>
      <c r="B219" s="18" t="s">
        <v>326</v>
      </c>
      <c r="C219" s="17">
        <v>69</v>
      </c>
      <c r="G219" s="17">
        <v>219</v>
      </c>
      <c r="H219" s="18" t="s">
        <v>380</v>
      </c>
      <c r="I219" s="17">
        <v>70</v>
      </c>
    </row>
    <row r="220" spans="1:9">
      <c r="A220" s="17">
        <v>220</v>
      </c>
      <c r="B220" s="18" t="s">
        <v>233</v>
      </c>
      <c r="C220" s="17">
        <v>68</v>
      </c>
      <c r="G220" s="17">
        <v>220</v>
      </c>
      <c r="H220" s="18" t="s">
        <v>390</v>
      </c>
      <c r="I220" s="17">
        <v>70</v>
      </c>
    </row>
    <row r="221" spans="1:9">
      <c r="A221" s="17">
        <v>221</v>
      </c>
      <c r="B221" s="18" t="s">
        <v>234</v>
      </c>
      <c r="C221" s="17">
        <v>68</v>
      </c>
      <c r="G221" s="17">
        <v>221</v>
      </c>
      <c r="H221" s="18" t="s">
        <v>398</v>
      </c>
      <c r="I221" s="17">
        <v>70</v>
      </c>
    </row>
    <row r="222" spans="1:9" ht="30">
      <c r="A222" s="17">
        <v>222</v>
      </c>
      <c r="B222" s="18" t="s">
        <v>236</v>
      </c>
      <c r="C222" s="17">
        <v>68</v>
      </c>
      <c r="G222" s="17">
        <v>222</v>
      </c>
      <c r="H222" s="18" t="s">
        <v>417</v>
      </c>
      <c r="I222" s="17">
        <v>70</v>
      </c>
    </row>
    <row r="223" spans="1:9" ht="30">
      <c r="A223" s="17">
        <v>223</v>
      </c>
      <c r="B223" s="18" t="s">
        <v>270</v>
      </c>
      <c r="C223" s="17">
        <v>68</v>
      </c>
      <c r="G223" s="17">
        <v>223</v>
      </c>
      <c r="H223" s="18" t="s">
        <v>420</v>
      </c>
      <c r="I223" s="17">
        <v>70</v>
      </c>
    </row>
    <row r="224" spans="1:9" ht="30">
      <c r="A224" s="17">
        <v>224</v>
      </c>
      <c r="B224" s="18" t="s">
        <v>137</v>
      </c>
      <c r="C224" s="17">
        <v>67</v>
      </c>
      <c r="G224" s="17">
        <v>224</v>
      </c>
      <c r="H224" s="18" t="s">
        <v>482</v>
      </c>
      <c r="I224" s="17">
        <v>70</v>
      </c>
    </row>
    <row r="225" spans="1:9">
      <c r="A225" s="17">
        <v>225</v>
      </c>
      <c r="B225" s="18" t="s">
        <v>176</v>
      </c>
      <c r="C225" s="17">
        <v>67</v>
      </c>
      <c r="G225" s="17">
        <v>225</v>
      </c>
      <c r="H225" s="18" t="s">
        <v>500</v>
      </c>
      <c r="I225" s="17">
        <v>70</v>
      </c>
    </row>
    <row r="226" spans="1:9">
      <c r="A226" s="17">
        <v>226</v>
      </c>
      <c r="B226" s="18" t="s">
        <v>317</v>
      </c>
      <c r="C226" s="17">
        <v>66</v>
      </c>
      <c r="G226" s="17">
        <v>226</v>
      </c>
      <c r="H226" s="18" t="s">
        <v>501</v>
      </c>
      <c r="I226" s="17">
        <v>70</v>
      </c>
    </row>
    <row r="227" spans="1:9" ht="30">
      <c r="A227" s="17">
        <v>227</v>
      </c>
      <c r="B227" s="18" t="s">
        <v>101</v>
      </c>
      <c r="C227" s="17">
        <v>65</v>
      </c>
      <c r="G227" s="17">
        <v>227</v>
      </c>
      <c r="H227" s="18" t="s">
        <v>531</v>
      </c>
      <c r="I227" s="17">
        <v>70</v>
      </c>
    </row>
    <row r="228" spans="1:9">
      <c r="A228" s="17">
        <v>228</v>
      </c>
      <c r="B228" s="18" t="s">
        <v>126</v>
      </c>
      <c r="C228" s="17">
        <v>65</v>
      </c>
      <c r="G228" s="17">
        <v>228</v>
      </c>
      <c r="H228" s="18" t="s">
        <v>542</v>
      </c>
      <c r="I228" s="17">
        <v>70</v>
      </c>
    </row>
    <row r="229" spans="1:9" ht="30">
      <c r="A229" s="17">
        <v>229</v>
      </c>
      <c r="B229" s="18" t="s">
        <v>162</v>
      </c>
      <c r="C229" s="17">
        <v>65</v>
      </c>
      <c r="G229" s="17">
        <v>229</v>
      </c>
      <c r="H229" s="18" t="s">
        <v>557</v>
      </c>
      <c r="I229" s="17">
        <v>70</v>
      </c>
    </row>
    <row r="230" spans="1:9" ht="30">
      <c r="A230" s="17">
        <v>230</v>
      </c>
      <c r="B230" s="18" t="s">
        <v>181</v>
      </c>
      <c r="C230" s="17">
        <v>65</v>
      </c>
      <c r="G230" s="17">
        <v>230</v>
      </c>
      <c r="H230" s="18" t="s">
        <v>558</v>
      </c>
      <c r="I230" s="17">
        <v>70</v>
      </c>
    </row>
    <row r="231" spans="1:9" ht="30">
      <c r="A231" s="17">
        <v>231</v>
      </c>
      <c r="B231" s="18" t="s">
        <v>210</v>
      </c>
      <c r="C231" s="17">
        <v>65</v>
      </c>
      <c r="G231" s="17">
        <v>231</v>
      </c>
      <c r="H231" s="18" t="s">
        <v>220</v>
      </c>
      <c r="I231" s="17">
        <v>68</v>
      </c>
    </row>
    <row r="232" spans="1:9">
      <c r="A232" s="17">
        <v>232</v>
      </c>
      <c r="B232" s="18" t="s">
        <v>217</v>
      </c>
      <c r="C232" s="17">
        <v>65</v>
      </c>
      <c r="G232" s="17">
        <v>232</v>
      </c>
      <c r="H232" s="18" t="s">
        <v>464</v>
      </c>
      <c r="I232" s="17">
        <v>68</v>
      </c>
    </row>
    <row r="233" spans="1:9" ht="30">
      <c r="A233" s="17">
        <v>233</v>
      </c>
      <c r="B233" s="18" t="s">
        <v>222</v>
      </c>
      <c r="C233" s="17">
        <v>65</v>
      </c>
      <c r="G233" s="17">
        <v>233</v>
      </c>
      <c r="H233" s="18" t="s">
        <v>163</v>
      </c>
      <c r="I233" s="17">
        <v>67</v>
      </c>
    </row>
    <row r="234" spans="1:9">
      <c r="A234" s="17">
        <v>234</v>
      </c>
      <c r="B234" s="18" t="s">
        <v>227</v>
      </c>
      <c r="C234" s="17">
        <v>65</v>
      </c>
      <c r="G234" s="17">
        <v>234</v>
      </c>
      <c r="H234" s="18" t="s">
        <v>283</v>
      </c>
      <c r="I234" s="17">
        <v>67</v>
      </c>
    </row>
    <row r="235" spans="1:9">
      <c r="A235" s="17">
        <v>235</v>
      </c>
      <c r="B235" s="18" t="s">
        <v>244</v>
      </c>
      <c r="C235" s="17">
        <v>65</v>
      </c>
      <c r="G235" s="17">
        <v>235</v>
      </c>
      <c r="H235" s="18" t="s">
        <v>307</v>
      </c>
      <c r="I235" s="17">
        <v>67</v>
      </c>
    </row>
    <row r="236" spans="1:9">
      <c r="A236" s="17">
        <v>236</v>
      </c>
      <c r="B236" s="18" t="s">
        <v>247</v>
      </c>
      <c r="C236" s="17">
        <v>65</v>
      </c>
      <c r="G236" s="17">
        <v>236</v>
      </c>
      <c r="H236" s="18" t="s">
        <v>225</v>
      </c>
      <c r="I236" s="17">
        <v>66</v>
      </c>
    </row>
    <row r="237" spans="1:9">
      <c r="A237" s="17">
        <v>237</v>
      </c>
      <c r="B237" s="18" t="s">
        <v>285</v>
      </c>
      <c r="C237" s="17">
        <v>65</v>
      </c>
      <c r="G237" s="17">
        <v>237</v>
      </c>
      <c r="H237" s="18" t="s">
        <v>374</v>
      </c>
      <c r="I237" s="17">
        <v>66</v>
      </c>
    </row>
    <row r="238" spans="1:9">
      <c r="A238" s="17">
        <v>238</v>
      </c>
      <c r="B238" s="18" t="s">
        <v>289</v>
      </c>
      <c r="C238" s="17">
        <v>65</v>
      </c>
      <c r="G238" s="17">
        <v>238</v>
      </c>
      <c r="H238" s="18" t="s">
        <v>121</v>
      </c>
      <c r="I238" s="17">
        <v>65</v>
      </c>
    </row>
    <row r="239" spans="1:9">
      <c r="A239" s="17">
        <v>239</v>
      </c>
      <c r="B239" s="18" t="s">
        <v>291</v>
      </c>
      <c r="C239" s="17">
        <v>65</v>
      </c>
      <c r="G239" s="17">
        <v>239</v>
      </c>
      <c r="H239" s="18" t="s">
        <v>125</v>
      </c>
      <c r="I239" s="17">
        <v>65</v>
      </c>
    </row>
    <row r="240" spans="1:9">
      <c r="A240" s="17">
        <v>240</v>
      </c>
      <c r="B240" s="18" t="s">
        <v>312</v>
      </c>
      <c r="C240" s="17">
        <v>65</v>
      </c>
      <c r="G240" s="17">
        <v>240</v>
      </c>
      <c r="H240" s="18" t="s">
        <v>149</v>
      </c>
      <c r="I240" s="17">
        <v>65</v>
      </c>
    </row>
    <row r="241" spans="1:9" ht="30">
      <c r="A241" s="17">
        <v>241</v>
      </c>
      <c r="B241" s="18" t="s">
        <v>320</v>
      </c>
      <c r="C241" s="17">
        <v>65</v>
      </c>
      <c r="G241" s="17">
        <v>241</v>
      </c>
      <c r="H241" s="18" t="s">
        <v>155</v>
      </c>
      <c r="I241" s="17">
        <v>65</v>
      </c>
    </row>
    <row r="242" spans="1:9" ht="30">
      <c r="A242" s="17">
        <v>242</v>
      </c>
      <c r="B242" s="18" t="s">
        <v>337</v>
      </c>
      <c r="C242" s="17">
        <v>65</v>
      </c>
      <c r="G242" s="17">
        <v>242</v>
      </c>
      <c r="H242" s="18" t="s">
        <v>162</v>
      </c>
      <c r="I242" s="17">
        <v>65</v>
      </c>
    </row>
    <row r="243" spans="1:9" ht="30">
      <c r="A243" s="17">
        <v>243</v>
      </c>
      <c r="B243" s="18" t="s">
        <v>347</v>
      </c>
      <c r="C243" s="17">
        <v>65</v>
      </c>
      <c r="G243" s="17">
        <v>243</v>
      </c>
      <c r="H243" s="18" t="s">
        <v>183</v>
      </c>
      <c r="I243" s="17">
        <v>65</v>
      </c>
    </row>
    <row r="244" spans="1:9">
      <c r="A244" s="17">
        <v>244</v>
      </c>
      <c r="B244" s="18" t="s">
        <v>404</v>
      </c>
      <c r="C244" s="17">
        <v>65</v>
      </c>
      <c r="G244" s="17">
        <v>244</v>
      </c>
      <c r="H244" s="18" t="s">
        <v>207</v>
      </c>
      <c r="I244" s="17">
        <v>65</v>
      </c>
    </row>
    <row r="245" spans="1:9">
      <c r="A245" s="17">
        <v>245</v>
      </c>
      <c r="B245" s="18" t="s">
        <v>414</v>
      </c>
      <c r="C245" s="17">
        <v>65</v>
      </c>
      <c r="G245" s="17">
        <v>245</v>
      </c>
      <c r="H245" s="18" t="s">
        <v>212</v>
      </c>
      <c r="I245" s="17">
        <v>65</v>
      </c>
    </row>
    <row r="246" spans="1:9">
      <c r="A246" s="17">
        <v>246</v>
      </c>
      <c r="B246" s="18" t="s">
        <v>419</v>
      </c>
      <c r="C246" s="17">
        <v>65</v>
      </c>
      <c r="G246" s="17">
        <v>246</v>
      </c>
      <c r="H246" s="18" t="s">
        <v>227</v>
      </c>
      <c r="I246" s="17">
        <v>65</v>
      </c>
    </row>
    <row r="247" spans="1:9">
      <c r="A247" s="17">
        <v>247</v>
      </c>
      <c r="B247" s="18" t="s">
        <v>423</v>
      </c>
      <c r="C247" s="17">
        <v>65</v>
      </c>
      <c r="G247" s="17">
        <v>247</v>
      </c>
      <c r="H247" s="18" t="s">
        <v>244</v>
      </c>
      <c r="I247" s="17">
        <v>65</v>
      </c>
    </row>
    <row r="248" spans="1:9" ht="30">
      <c r="A248" s="17">
        <v>248</v>
      </c>
      <c r="B248" s="18" t="s">
        <v>426</v>
      </c>
      <c r="C248" s="17">
        <v>65</v>
      </c>
      <c r="G248" s="17">
        <v>248</v>
      </c>
      <c r="H248" s="18" t="s">
        <v>281</v>
      </c>
      <c r="I248" s="17">
        <v>65</v>
      </c>
    </row>
    <row r="249" spans="1:9" ht="30">
      <c r="A249" s="17">
        <v>249</v>
      </c>
      <c r="B249" s="18" t="s">
        <v>434</v>
      </c>
      <c r="C249" s="17">
        <v>65</v>
      </c>
      <c r="G249" s="17">
        <v>249</v>
      </c>
      <c r="H249" s="18" t="s">
        <v>304</v>
      </c>
      <c r="I249" s="17">
        <v>65</v>
      </c>
    </row>
    <row r="250" spans="1:9">
      <c r="A250" s="17">
        <v>250</v>
      </c>
      <c r="B250" s="18" t="s">
        <v>439</v>
      </c>
      <c r="C250" s="17">
        <v>65</v>
      </c>
      <c r="G250" s="17">
        <v>250</v>
      </c>
      <c r="H250" s="18" t="s">
        <v>386</v>
      </c>
      <c r="I250" s="17">
        <v>65</v>
      </c>
    </row>
    <row r="251" spans="1:9">
      <c r="A251" s="17">
        <v>251</v>
      </c>
      <c r="B251" s="18" t="s">
        <v>467</v>
      </c>
      <c r="C251" s="17">
        <v>65</v>
      </c>
      <c r="G251" s="17">
        <v>251</v>
      </c>
      <c r="H251" s="18" t="s">
        <v>403</v>
      </c>
      <c r="I251" s="17">
        <v>65</v>
      </c>
    </row>
    <row r="252" spans="1:9" ht="30">
      <c r="A252" s="17">
        <v>252</v>
      </c>
      <c r="B252" s="18" t="s">
        <v>472</v>
      </c>
      <c r="C252" s="17">
        <v>65</v>
      </c>
      <c r="G252" s="17">
        <v>252</v>
      </c>
      <c r="H252" s="18" t="s">
        <v>448</v>
      </c>
      <c r="I252" s="17">
        <v>65</v>
      </c>
    </row>
    <row r="253" spans="1:9" ht="30">
      <c r="A253" s="17">
        <v>253</v>
      </c>
      <c r="B253" s="18" t="s">
        <v>482</v>
      </c>
      <c r="C253" s="17">
        <v>65</v>
      </c>
      <c r="G253" s="17">
        <v>253</v>
      </c>
      <c r="H253" s="18" t="s">
        <v>453</v>
      </c>
      <c r="I253" s="17">
        <v>65</v>
      </c>
    </row>
    <row r="254" spans="1:9" ht="30">
      <c r="A254" s="17">
        <v>254</v>
      </c>
      <c r="B254" s="18" t="s">
        <v>527</v>
      </c>
      <c r="C254" s="17">
        <v>65</v>
      </c>
      <c r="G254" s="17">
        <v>254</v>
      </c>
      <c r="H254" s="18" t="s">
        <v>459</v>
      </c>
      <c r="I254" s="17">
        <v>65</v>
      </c>
    </row>
    <row r="255" spans="1:9">
      <c r="A255" s="17">
        <v>255</v>
      </c>
      <c r="B255" s="18" t="s">
        <v>561</v>
      </c>
      <c r="C255" s="17">
        <v>65</v>
      </c>
      <c r="G255" s="17">
        <v>255</v>
      </c>
      <c r="H255" s="18" t="s">
        <v>461</v>
      </c>
      <c r="I255" s="17">
        <v>65</v>
      </c>
    </row>
    <row r="256" spans="1:9" ht="30">
      <c r="A256" s="17">
        <v>256</v>
      </c>
      <c r="B256" s="18" t="s">
        <v>570</v>
      </c>
      <c r="C256" s="17">
        <v>65</v>
      </c>
      <c r="G256" s="17">
        <v>256</v>
      </c>
      <c r="H256" s="18" t="s">
        <v>469</v>
      </c>
      <c r="I256" s="17">
        <v>65</v>
      </c>
    </row>
    <row r="257" spans="1:9">
      <c r="A257" s="17">
        <v>257</v>
      </c>
      <c r="B257" s="18" t="s">
        <v>571</v>
      </c>
      <c r="C257" s="17">
        <v>65</v>
      </c>
      <c r="G257" s="17">
        <v>257</v>
      </c>
      <c r="H257" s="18" t="s">
        <v>485</v>
      </c>
      <c r="I257" s="17">
        <v>65</v>
      </c>
    </row>
    <row r="258" spans="1:9" ht="30">
      <c r="A258" s="17">
        <v>258</v>
      </c>
      <c r="B258" s="18" t="s">
        <v>581</v>
      </c>
      <c r="C258" s="17">
        <v>65</v>
      </c>
      <c r="G258" s="17">
        <v>258</v>
      </c>
      <c r="H258" s="18" t="s">
        <v>494</v>
      </c>
      <c r="I258" s="17">
        <v>65</v>
      </c>
    </row>
    <row r="259" spans="1:9">
      <c r="A259" s="17">
        <v>259</v>
      </c>
      <c r="B259" s="18" t="s">
        <v>582</v>
      </c>
      <c r="C259" s="17">
        <v>65</v>
      </c>
      <c r="G259" s="17">
        <v>259</v>
      </c>
      <c r="H259" s="18" t="s">
        <v>520</v>
      </c>
      <c r="I259" s="17">
        <v>65</v>
      </c>
    </row>
    <row r="260" spans="1:9" ht="30">
      <c r="A260" s="17">
        <v>260</v>
      </c>
      <c r="B260" s="18" t="s">
        <v>121</v>
      </c>
      <c r="C260" s="17">
        <v>64</v>
      </c>
      <c r="G260" s="17">
        <v>260</v>
      </c>
      <c r="H260" s="18" t="s">
        <v>548</v>
      </c>
      <c r="I260" s="17">
        <v>65</v>
      </c>
    </row>
    <row r="261" spans="1:9" ht="30">
      <c r="A261" s="17">
        <v>261</v>
      </c>
      <c r="B261" s="18" t="s">
        <v>373</v>
      </c>
      <c r="C261" s="17">
        <v>64</v>
      </c>
      <c r="G261" s="17">
        <v>261</v>
      </c>
      <c r="H261" s="18" t="s">
        <v>552</v>
      </c>
      <c r="I261" s="17">
        <v>65</v>
      </c>
    </row>
    <row r="262" spans="1:9">
      <c r="A262" s="17">
        <v>262</v>
      </c>
      <c r="B262" s="18" t="s">
        <v>427</v>
      </c>
      <c r="C262" s="17">
        <v>64</v>
      </c>
      <c r="G262" s="17">
        <v>262</v>
      </c>
      <c r="H262" s="18" t="s">
        <v>563</v>
      </c>
      <c r="I262" s="17">
        <v>65</v>
      </c>
    </row>
    <row r="263" spans="1:9">
      <c r="A263" s="17">
        <v>263</v>
      </c>
      <c r="B263" s="18" t="s">
        <v>573</v>
      </c>
      <c r="C263" s="17">
        <v>64</v>
      </c>
      <c r="G263" s="17">
        <v>263</v>
      </c>
      <c r="H263" s="18" t="s">
        <v>566</v>
      </c>
      <c r="I263" s="17">
        <v>65</v>
      </c>
    </row>
    <row r="264" spans="1:9" ht="30">
      <c r="A264" s="17">
        <v>264</v>
      </c>
      <c r="B264" s="18" t="s">
        <v>177</v>
      </c>
      <c r="C264" s="17">
        <v>63</v>
      </c>
      <c r="G264" s="17">
        <v>264</v>
      </c>
      <c r="H264" s="18" t="s">
        <v>251</v>
      </c>
      <c r="I264" s="17">
        <v>63</v>
      </c>
    </row>
    <row r="265" spans="1:9" ht="30">
      <c r="A265" s="17">
        <v>265</v>
      </c>
      <c r="B265" s="18" t="s">
        <v>409</v>
      </c>
      <c r="C265" s="17">
        <v>63</v>
      </c>
      <c r="G265" s="17">
        <v>265</v>
      </c>
      <c r="H265" s="18" t="s">
        <v>161</v>
      </c>
      <c r="I265" s="17">
        <v>61</v>
      </c>
    </row>
    <row r="266" spans="1:9">
      <c r="A266" s="17">
        <v>266</v>
      </c>
      <c r="B266" s="18" t="s">
        <v>515</v>
      </c>
      <c r="C266" s="17">
        <v>63</v>
      </c>
      <c r="G266" s="17">
        <v>266</v>
      </c>
      <c r="H266" s="18" t="s">
        <v>546</v>
      </c>
      <c r="I266" s="17">
        <v>61</v>
      </c>
    </row>
    <row r="267" spans="1:9" ht="30">
      <c r="A267" s="17">
        <v>267</v>
      </c>
      <c r="B267" s="18" t="s">
        <v>195</v>
      </c>
      <c r="C267" s="17">
        <v>61</v>
      </c>
      <c r="G267" s="17">
        <v>267</v>
      </c>
      <c r="H267" s="18" t="s">
        <v>99</v>
      </c>
      <c r="I267" s="17">
        <v>60</v>
      </c>
    </row>
    <row r="268" spans="1:9">
      <c r="A268" s="17">
        <v>268</v>
      </c>
      <c r="B268" s="18" t="s">
        <v>386</v>
      </c>
      <c r="C268" s="17">
        <v>61</v>
      </c>
      <c r="G268" s="17">
        <v>268</v>
      </c>
      <c r="H268" s="18" t="s">
        <v>122</v>
      </c>
      <c r="I268" s="17">
        <v>60</v>
      </c>
    </row>
    <row r="269" spans="1:9">
      <c r="A269" s="17">
        <v>269</v>
      </c>
      <c r="B269" s="18" t="s">
        <v>389</v>
      </c>
      <c r="C269" s="17">
        <v>61</v>
      </c>
      <c r="G269" s="17">
        <v>269</v>
      </c>
      <c r="H269" s="18" t="s">
        <v>124</v>
      </c>
      <c r="I269" s="17">
        <v>60</v>
      </c>
    </row>
    <row r="270" spans="1:9">
      <c r="A270" s="17">
        <v>270</v>
      </c>
      <c r="B270" s="18" t="s">
        <v>110</v>
      </c>
      <c r="C270" s="17">
        <v>60</v>
      </c>
      <c r="G270" s="17">
        <v>270</v>
      </c>
      <c r="H270" s="18" t="s">
        <v>167</v>
      </c>
      <c r="I270" s="17">
        <v>60</v>
      </c>
    </row>
    <row r="271" spans="1:9" ht="30">
      <c r="A271" s="17">
        <v>271</v>
      </c>
      <c r="B271" s="18" t="s">
        <v>123</v>
      </c>
      <c r="C271" s="17">
        <v>60</v>
      </c>
      <c r="G271" s="17">
        <v>271</v>
      </c>
      <c r="H271" s="18" t="s">
        <v>215</v>
      </c>
      <c r="I271" s="17">
        <v>60</v>
      </c>
    </row>
    <row r="272" spans="1:9" ht="30">
      <c r="A272" s="17">
        <v>272</v>
      </c>
      <c r="B272" s="18" t="s">
        <v>124</v>
      </c>
      <c r="C272" s="17">
        <v>60</v>
      </c>
      <c r="G272" s="17">
        <v>272</v>
      </c>
      <c r="H272" s="18" t="s">
        <v>221</v>
      </c>
      <c r="I272" s="17">
        <v>60</v>
      </c>
    </row>
    <row r="273" spans="1:9" ht="30">
      <c r="A273" s="17">
        <v>273</v>
      </c>
      <c r="B273" s="18" t="s">
        <v>125</v>
      </c>
      <c r="C273" s="17">
        <v>60</v>
      </c>
      <c r="G273" s="17">
        <v>273</v>
      </c>
      <c r="H273" s="18" t="s">
        <v>261</v>
      </c>
      <c r="I273" s="17">
        <v>60</v>
      </c>
    </row>
    <row r="274" spans="1:9">
      <c r="A274" s="17">
        <v>274</v>
      </c>
      <c r="B274" s="18" t="s">
        <v>136</v>
      </c>
      <c r="C274" s="17">
        <v>60</v>
      </c>
      <c r="G274" s="17">
        <v>274</v>
      </c>
      <c r="H274" s="18" t="s">
        <v>279</v>
      </c>
      <c r="I274" s="17">
        <v>60</v>
      </c>
    </row>
    <row r="275" spans="1:9" ht="30">
      <c r="A275" s="17">
        <v>275</v>
      </c>
      <c r="B275" s="18" t="s">
        <v>144</v>
      </c>
      <c r="C275" s="17">
        <v>60</v>
      </c>
      <c r="G275" s="17">
        <v>275</v>
      </c>
      <c r="H275" s="18" t="s">
        <v>287</v>
      </c>
      <c r="I275" s="17">
        <v>60</v>
      </c>
    </row>
    <row r="276" spans="1:9">
      <c r="A276" s="17">
        <v>276</v>
      </c>
      <c r="B276" s="18" t="s">
        <v>166</v>
      </c>
      <c r="C276" s="17">
        <v>60</v>
      </c>
      <c r="G276" s="17">
        <v>276</v>
      </c>
      <c r="H276" s="18" t="s">
        <v>308</v>
      </c>
      <c r="I276" s="17">
        <v>60</v>
      </c>
    </row>
    <row r="277" spans="1:9" ht="30">
      <c r="A277" s="17">
        <v>277</v>
      </c>
      <c r="B277" s="18" t="s">
        <v>172</v>
      </c>
      <c r="C277" s="17">
        <v>60</v>
      </c>
      <c r="G277" s="17">
        <v>277</v>
      </c>
      <c r="H277" s="18" t="s">
        <v>329</v>
      </c>
      <c r="I277" s="17">
        <v>60</v>
      </c>
    </row>
    <row r="278" spans="1:9" ht="30">
      <c r="A278" s="17">
        <v>278</v>
      </c>
      <c r="B278" s="18" t="s">
        <v>192</v>
      </c>
      <c r="C278" s="17">
        <v>60</v>
      </c>
      <c r="G278" s="17">
        <v>278</v>
      </c>
      <c r="H278" s="18" t="s">
        <v>341</v>
      </c>
      <c r="I278" s="17">
        <v>60</v>
      </c>
    </row>
    <row r="279" spans="1:9" ht="30">
      <c r="A279" s="17">
        <v>279</v>
      </c>
      <c r="B279" s="18" t="s">
        <v>201</v>
      </c>
      <c r="C279" s="17">
        <v>60</v>
      </c>
      <c r="G279" s="17">
        <v>279</v>
      </c>
      <c r="H279" s="18" t="s">
        <v>353</v>
      </c>
      <c r="I279" s="17">
        <v>60</v>
      </c>
    </row>
    <row r="280" spans="1:9">
      <c r="A280" s="17">
        <v>280</v>
      </c>
      <c r="B280" s="18" t="s">
        <v>207</v>
      </c>
      <c r="C280" s="17">
        <v>60</v>
      </c>
      <c r="G280" s="17">
        <v>280</v>
      </c>
      <c r="H280" s="18" t="s">
        <v>356</v>
      </c>
      <c r="I280" s="17">
        <v>60</v>
      </c>
    </row>
    <row r="281" spans="1:9" ht="30">
      <c r="A281" s="17">
        <v>281</v>
      </c>
      <c r="B281" s="18" t="s">
        <v>213</v>
      </c>
      <c r="C281" s="17">
        <v>60</v>
      </c>
      <c r="G281" s="17">
        <v>281</v>
      </c>
      <c r="H281" s="18" t="s">
        <v>368</v>
      </c>
      <c r="I281" s="17">
        <v>60</v>
      </c>
    </row>
    <row r="282" spans="1:9" ht="30">
      <c r="A282" s="17">
        <v>282</v>
      </c>
      <c r="B282" s="18" t="s">
        <v>218</v>
      </c>
      <c r="C282" s="17">
        <v>60</v>
      </c>
      <c r="G282" s="17">
        <v>282</v>
      </c>
      <c r="H282" s="18" t="s">
        <v>393</v>
      </c>
      <c r="I282" s="17">
        <v>60</v>
      </c>
    </row>
    <row r="283" spans="1:9">
      <c r="A283" s="17">
        <v>283</v>
      </c>
      <c r="B283" s="18" t="s">
        <v>239</v>
      </c>
      <c r="C283" s="17">
        <v>60</v>
      </c>
      <c r="G283" s="17">
        <v>283</v>
      </c>
      <c r="H283" s="18" t="s">
        <v>407</v>
      </c>
      <c r="I283" s="17">
        <v>60</v>
      </c>
    </row>
    <row r="284" spans="1:9" ht="30">
      <c r="A284" s="17">
        <v>284</v>
      </c>
      <c r="B284" s="18" t="s">
        <v>249</v>
      </c>
      <c r="C284" s="17">
        <v>60</v>
      </c>
      <c r="G284" s="17">
        <v>284</v>
      </c>
      <c r="H284" s="18" t="s">
        <v>425</v>
      </c>
      <c r="I284" s="17">
        <v>60</v>
      </c>
    </row>
    <row r="285" spans="1:9" ht="30">
      <c r="A285" s="17">
        <v>285</v>
      </c>
      <c r="B285" s="18" t="s">
        <v>277</v>
      </c>
      <c r="C285" s="17">
        <v>60</v>
      </c>
      <c r="G285" s="17">
        <v>285</v>
      </c>
      <c r="H285" s="18" t="s">
        <v>452</v>
      </c>
      <c r="I285" s="17">
        <v>60</v>
      </c>
    </row>
    <row r="286" spans="1:9">
      <c r="A286" s="17">
        <v>286</v>
      </c>
      <c r="B286" s="18" t="s">
        <v>287</v>
      </c>
      <c r="C286" s="17">
        <v>60</v>
      </c>
      <c r="G286" s="17">
        <v>286</v>
      </c>
      <c r="H286" s="18" t="s">
        <v>504</v>
      </c>
      <c r="I286" s="17">
        <v>60</v>
      </c>
    </row>
    <row r="287" spans="1:9" ht="30">
      <c r="A287" s="17">
        <v>287</v>
      </c>
      <c r="B287" s="18" t="s">
        <v>293</v>
      </c>
      <c r="C287" s="17">
        <v>60</v>
      </c>
      <c r="G287" s="17">
        <v>287</v>
      </c>
      <c r="H287" s="18" t="s">
        <v>506</v>
      </c>
      <c r="I287" s="17">
        <v>60</v>
      </c>
    </row>
    <row r="288" spans="1:9">
      <c r="A288" s="17">
        <v>288</v>
      </c>
      <c r="B288" s="18" t="s">
        <v>297</v>
      </c>
      <c r="C288" s="17">
        <v>60</v>
      </c>
      <c r="G288" s="17">
        <v>288</v>
      </c>
      <c r="H288" s="18" t="s">
        <v>511</v>
      </c>
      <c r="I288" s="17">
        <v>60</v>
      </c>
    </row>
    <row r="289" spans="1:9" ht="30">
      <c r="A289" s="17">
        <v>289</v>
      </c>
      <c r="B289" s="18" t="s">
        <v>306</v>
      </c>
      <c r="C289" s="17">
        <v>60</v>
      </c>
      <c r="G289" s="17">
        <v>289</v>
      </c>
      <c r="H289" s="18" t="s">
        <v>523</v>
      </c>
      <c r="I289" s="17">
        <v>60</v>
      </c>
    </row>
    <row r="290" spans="1:9">
      <c r="A290" s="17">
        <v>290</v>
      </c>
      <c r="B290" s="18" t="s">
        <v>319</v>
      </c>
      <c r="C290" s="17">
        <v>60</v>
      </c>
      <c r="G290" s="17">
        <v>290</v>
      </c>
      <c r="H290" s="18" t="s">
        <v>527</v>
      </c>
      <c r="I290" s="17">
        <v>60</v>
      </c>
    </row>
    <row r="291" spans="1:9">
      <c r="A291" s="17">
        <v>291</v>
      </c>
      <c r="B291" s="18" t="s">
        <v>329</v>
      </c>
      <c r="C291" s="17">
        <v>60</v>
      </c>
      <c r="G291" s="17">
        <v>291</v>
      </c>
      <c r="H291" s="18" t="s">
        <v>564</v>
      </c>
      <c r="I291" s="17">
        <v>60</v>
      </c>
    </row>
    <row r="292" spans="1:9">
      <c r="A292" s="17">
        <v>292</v>
      </c>
      <c r="B292" s="18" t="s">
        <v>351</v>
      </c>
      <c r="C292" s="17">
        <v>60</v>
      </c>
      <c r="G292" s="17">
        <v>292</v>
      </c>
      <c r="H292" s="18" t="s">
        <v>565</v>
      </c>
      <c r="I292" s="17">
        <v>60</v>
      </c>
    </row>
    <row r="293" spans="1:9" ht="30">
      <c r="A293" s="17">
        <v>293</v>
      </c>
      <c r="B293" s="18" t="s">
        <v>355</v>
      </c>
      <c r="C293" s="17">
        <v>60</v>
      </c>
      <c r="G293" s="17">
        <v>293</v>
      </c>
      <c r="H293" s="18" t="s">
        <v>571</v>
      </c>
      <c r="I293" s="17">
        <v>60</v>
      </c>
    </row>
    <row r="294" spans="1:9" ht="30">
      <c r="A294" s="17">
        <v>294</v>
      </c>
      <c r="B294" s="18" t="s">
        <v>361</v>
      </c>
      <c r="C294" s="17">
        <v>60</v>
      </c>
      <c r="G294" s="17">
        <v>294</v>
      </c>
      <c r="H294" s="18" t="s">
        <v>572</v>
      </c>
      <c r="I294" s="17">
        <v>60</v>
      </c>
    </row>
    <row r="295" spans="1:9" ht="30">
      <c r="A295" s="17">
        <v>295</v>
      </c>
      <c r="B295" s="18" t="s">
        <v>369</v>
      </c>
      <c r="C295" s="17">
        <v>60</v>
      </c>
      <c r="G295" s="17">
        <v>295</v>
      </c>
      <c r="H295" s="18" t="s">
        <v>586</v>
      </c>
      <c r="I295" s="17">
        <v>60</v>
      </c>
    </row>
    <row r="296" spans="1:9" ht="30">
      <c r="A296" s="17">
        <v>296</v>
      </c>
      <c r="B296" s="18" t="s">
        <v>370</v>
      </c>
      <c r="C296" s="17">
        <v>60</v>
      </c>
      <c r="G296" s="17">
        <v>296</v>
      </c>
      <c r="H296" s="18" t="s">
        <v>176</v>
      </c>
      <c r="I296" s="17">
        <v>58</v>
      </c>
    </row>
    <row r="297" spans="1:9" ht="30">
      <c r="A297" s="17">
        <v>297</v>
      </c>
      <c r="B297" s="18" t="s">
        <v>371</v>
      </c>
      <c r="C297" s="17">
        <v>60</v>
      </c>
      <c r="G297" s="17">
        <v>297</v>
      </c>
      <c r="H297" s="18" t="s">
        <v>181</v>
      </c>
      <c r="I297" s="17">
        <v>58</v>
      </c>
    </row>
    <row r="298" spans="1:9" ht="30">
      <c r="A298" s="17">
        <v>298</v>
      </c>
      <c r="B298" s="18" t="s">
        <v>379</v>
      </c>
      <c r="C298" s="17">
        <v>60</v>
      </c>
      <c r="G298" s="17">
        <v>298</v>
      </c>
      <c r="H298" s="18" t="s">
        <v>438</v>
      </c>
      <c r="I298" s="17">
        <v>58</v>
      </c>
    </row>
    <row r="299" spans="1:9" ht="30">
      <c r="A299" s="17">
        <v>299</v>
      </c>
      <c r="B299" s="18" t="s">
        <v>392</v>
      </c>
      <c r="C299" s="17">
        <v>60</v>
      </c>
      <c r="G299" s="17">
        <v>299</v>
      </c>
      <c r="H299" s="18" t="s">
        <v>567</v>
      </c>
      <c r="I299" s="17">
        <v>58</v>
      </c>
    </row>
    <row r="300" spans="1:9">
      <c r="A300" s="17">
        <v>300</v>
      </c>
      <c r="B300" s="18" t="s">
        <v>399</v>
      </c>
      <c r="C300" s="17">
        <v>60</v>
      </c>
      <c r="G300" s="17">
        <v>300</v>
      </c>
      <c r="H300" s="18" t="s">
        <v>385</v>
      </c>
      <c r="I300" s="17">
        <v>56</v>
      </c>
    </row>
    <row r="301" spans="1:9">
      <c r="A301" s="17">
        <v>301</v>
      </c>
      <c r="B301" s="18" t="s">
        <v>402</v>
      </c>
      <c r="C301" s="17">
        <v>60</v>
      </c>
      <c r="G301" s="17">
        <v>301</v>
      </c>
      <c r="H301" s="18" t="s">
        <v>410</v>
      </c>
      <c r="I301" s="17">
        <v>56</v>
      </c>
    </row>
    <row r="302" spans="1:9">
      <c r="A302" s="17">
        <v>302</v>
      </c>
      <c r="B302" s="18" t="s">
        <v>403</v>
      </c>
      <c r="C302" s="17">
        <v>60</v>
      </c>
      <c r="G302" s="17">
        <v>302</v>
      </c>
      <c r="H302" s="18" t="s">
        <v>538</v>
      </c>
      <c r="I302" s="17">
        <v>56</v>
      </c>
    </row>
    <row r="303" spans="1:9" ht="30">
      <c r="A303" s="17">
        <v>303</v>
      </c>
      <c r="B303" s="18" t="s">
        <v>416</v>
      </c>
      <c r="C303" s="17">
        <v>60</v>
      </c>
      <c r="G303" s="17">
        <v>303</v>
      </c>
      <c r="H303" s="18" t="s">
        <v>108</v>
      </c>
      <c r="I303" s="17">
        <v>55</v>
      </c>
    </row>
    <row r="304" spans="1:9" ht="30">
      <c r="A304" s="17">
        <v>304</v>
      </c>
      <c r="B304" s="18" t="s">
        <v>428</v>
      </c>
      <c r="C304" s="17">
        <v>60</v>
      </c>
      <c r="G304" s="17">
        <v>304</v>
      </c>
      <c r="H304" s="18" t="s">
        <v>120</v>
      </c>
      <c r="I304" s="17">
        <v>55</v>
      </c>
    </row>
    <row r="305" spans="1:9">
      <c r="A305" s="17">
        <v>305</v>
      </c>
      <c r="B305" s="18" t="s">
        <v>435</v>
      </c>
      <c r="C305" s="17">
        <v>60</v>
      </c>
      <c r="G305" s="17">
        <v>305</v>
      </c>
      <c r="H305" s="18" t="s">
        <v>134</v>
      </c>
      <c r="I305" s="17">
        <v>55</v>
      </c>
    </row>
    <row r="306" spans="1:9" ht="30">
      <c r="A306" s="17">
        <v>306</v>
      </c>
      <c r="B306" s="18" t="s">
        <v>454</v>
      </c>
      <c r="C306" s="17">
        <v>60</v>
      </c>
      <c r="G306" s="17">
        <v>306</v>
      </c>
      <c r="H306" s="18" t="s">
        <v>139</v>
      </c>
      <c r="I306" s="17">
        <v>55</v>
      </c>
    </row>
    <row r="307" spans="1:9" ht="30">
      <c r="A307" s="17">
        <v>307</v>
      </c>
      <c r="B307" s="18" t="s">
        <v>478</v>
      </c>
      <c r="C307" s="17">
        <v>60</v>
      </c>
      <c r="G307" s="17">
        <v>307</v>
      </c>
      <c r="H307" s="18" t="s">
        <v>146</v>
      </c>
      <c r="I307" s="17">
        <v>55</v>
      </c>
    </row>
    <row r="308" spans="1:9" ht="30">
      <c r="A308" s="17">
        <v>308</v>
      </c>
      <c r="B308" s="18" t="s">
        <v>488</v>
      </c>
      <c r="C308" s="17">
        <v>60</v>
      </c>
      <c r="G308" s="17">
        <v>308</v>
      </c>
      <c r="H308" s="18" t="s">
        <v>172</v>
      </c>
      <c r="I308" s="17">
        <v>55</v>
      </c>
    </row>
    <row r="309" spans="1:9" ht="30">
      <c r="A309" s="17">
        <v>309</v>
      </c>
      <c r="B309" s="18" t="s">
        <v>498</v>
      </c>
      <c r="C309" s="17">
        <v>60</v>
      </c>
      <c r="G309" s="17">
        <v>309</v>
      </c>
      <c r="H309" s="18" t="s">
        <v>177</v>
      </c>
      <c r="I309" s="17">
        <v>55</v>
      </c>
    </row>
    <row r="310" spans="1:9">
      <c r="A310" s="17">
        <v>310</v>
      </c>
      <c r="B310" s="18" t="s">
        <v>499</v>
      </c>
      <c r="C310" s="17">
        <v>60</v>
      </c>
      <c r="G310" s="17">
        <v>310</v>
      </c>
      <c r="H310" s="18" t="s">
        <v>208</v>
      </c>
      <c r="I310" s="17">
        <v>55</v>
      </c>
    </row>
    <row r="311" spans="1:9">
      <c r="A311" s="17">
        <v>311</v>
      </c>
      <c r="B311" s="18" t="s">
        <v>504</v>
      </c>
      <c r="C311" s="17">
        <v>60</v>
      </c>
      <c r="G311" s="17">
        <v>311</v>
      </c>
      <c r="H311" s="18" t="s">
        <v>209</v>
      </c>
      <c r="I311" s="17">
        <v>55</v>
      </c>
    </row>
    <row r="312" spans="1:9" ht="30">
      <c r="A312" s="17">
        <v>312</v>
      </c>
      <c r="B312" s="18" t="s">
        <v>506</v>
      </c>
      <c r="C312" s="17">
        <v>60</v>
      </c>
      <c r="G312" s="17">
        <v>312</v>
      </c>
      <c r="H312" s="18" t="s">
        <v>219</v>
      </c>
      <c r="I312" s="17">
        <v>55</v>
      </c>
    </row>
    <row r="313" spans="1:9">
      <c r="A313" s="17">
        <v>313</v>
      </c>
      <c r="B313" s="18" t="s">
        <v>512</v>
      </c>
      <c r="C313" s="17">
        <v>60</v>
      </c>
      <c r="G313" s="17">
        <v>313</v>
      </c>
      <c r="H313" s="18" t="s">
        <v>292</v>
      </c>
      <c r="I313" s="17">
        <v>55</v>
      </c>
    </row>
    <row r="314" spans="1:9">
      <c r="A314" s="17">
        <v>314</v>
      </c>
      <c r="B314" s="18" t="s">
        <v>524</v>
      </c>
      <c r="C314" s="17">
        <v>60</v>
      </c>
      <c r="G314" s="17">
        <v>314</v>
      </c>
      <c r="H314" s="18" t="s">
        <v>314</v>
      </c>
      <c r="I314" s="17">
        <v>55</v>
      </c>
    </row>
    <row r="315" spans="1:9" ht="30">
      <c r="A315" s="17">
        <v>315</v>
      </c>
      <c r="B315" s="18" t="s">
        <v>530</v>
      </c>
      <c r="C315" s="17">
        <v>60</v>
      </c>
      <c r="G315" s="17">
        <v>315</v>
      </c>
      <c r="H315" s="18" t="s">
        <v>331</v>
      </c>
      <c r="I315" s="17">
        <v>55</v>
      </c>
    </row>
    <row r="316" spans="1:9">
      <c r="A316" s="17">
        <v>316</v>
      </c>
      <c r="B316" s="18" t="s">
        <v>554</v>
      </c>
      <c r="C316" s="17">
        <v>60</v>
      </c>
      <c r="G316" s="17">
        <v>316</v>
      </c>
      <c r="H316" s="18" t="s">
        <v>397</v>
      </c>
      <c r="I316" s="17">
        <v>55</v>
      </c>
    </row>
    <row r="317" spans="1:9" ht="30">
      <c r="A317" s="17">
        <v>317</v>
      </c>
      <c r="B317" s="18" t="s">
        <v>578</v>
      </c>
      <c r="C317" s="17">
        <v>60</v>
      </c>
      <c r="G317" s="17">
        <v>317</v>
      </c>
      <c r="H317" s="18" t="s">
        <v>429</v>
      </c>
      <c r="I317" s="17">
        <v>55</v>
      </c>
    </row>
    <row r="318" spans="1:9" ht="45">
      <c r="A318" s="17">
        <v>318</v>
      </c>
      <c r="B318" s="18" t="s">
        <v>600</v>
      </c>
      <c r="C318" s="17">
        <v>60</v>
      </c>
      <c r="G318" s="17">
        <v>318</v>
      </c>
      <c r="H318" s="18" t="s">
        <v>447</v>
      </c>
      <c r="I318" s="17">
        <v>55</v>
      </c>
    </row>
    <row r="319" spans="1:9" ht="45">
      <c r="A319" s="17">
        <v>319</v>
      </c>
      <c r="B319" s="18" t="s">
        <v>601</v>
      </c>
      <c r="C319" s="17">
        <v>60</v>
      </c>
      <c r="G319" s="17">
        <v>319</v>
      </c>
      <c r="H319" s="18" t="s">
        <v>522</v>
      </c>
      <c r="I319" s="17">
        <v>55</v>
      </c>
    </row>
    <row r="320" spans="1:9">
      <c r="A320" s="17">
        <v>320</v>
      </c>
      <c r="B320" s="18" t="s">
        <v>131</v>
      </c>
      <c r="C320" s="17">
        <v>59</v>
      </c>
      <c r="G320" s="17">
        <v>320</v>
      </c>
      <c r="H320" s="18" t="s">
        <v>550</v>
      </c>
      <c r="I320" s="17">
        <v>55</v>
      </c>
    </row>
    <row r="321" spans="1:9" ht="30">
      <c r="A321" s="17">
        <v>321</v>
      </c>
      <c r="B321" s="18" t="s">
        <v>567</v>
      </c>
      <c r="C321" s="17">
        <v>59</v>
      </c>
      <c r="G321" s="17">
        <v>321</v>
      </c>
      <c r="H321" s="18" t="s">
        <v>570</v>
      </c>
      <c r="I321" s="17">
        <v>55</v>
      </c>
    </row>
    <row r="322" spans="1:9" ht="30">
      <c r="A322" s="17">
        <v>322</v>
      </c>
      <c r="B322" s="18" t="s">
        <v>156</v>
      </c>
      <c r="C322" s="17">
        <v>58</v>
      </c>
      <c r="G322" s="17">
        <v>322</v>
      </c>
      <c r="H322" s="18" t="s">
        <v>587</v>
      </c>
      <c r="I322" s="17">
        <v>55</v>
      </c>
    </row>
    <row r="323" spans="1:9">
      <c r="A323" s="17">
        <v>323</v>
      </c>
      <c r="B323" s="18" t="s">
        <v>241</v>
      </c>
      <c r="C323" s="17">
        <v>58</v>
      </c>
      <c r="G323" s="17">
        <v>323</v>
      </c>
      <c r="H323" s="18" t="s">
        <v>254</v>
      </c>
      <c r="I323" s="17">
        <v>52</v>
      </c>
    </row>
    <row r="324" spans="1:9">
      <c r="A324" s="17">
        <v>324</v>
      </c>
      <c r="B324" s="18" t="s">
        <v>433</v>
      </c>
      <c r="C324" s="17">
        <v>58</v>
      </c>
      <c r="G324" s="17">
        <v>324</v>
      </c>
      <c r="H324" s="18" t="s">
        <v>282</v>
      </c>
      <c r="I324" s="17">
        <v>52</v>
      </c>
    </row>
    <row r="325" spans="1:9">
      <c r="A325" s="17">
        <v>325</v>
      </c>
      <c r="B325" s="18" t="s">
        <v>138</v>
      </c>
      <c r="C325" s="17">
        <v>57</v>
      </c>
      <c r="G325" s="17">
        <v>325</v>
      </c>
      <c r="H325" s="18" t="s">
        <v>430</v>
      </c>
      <c r="I325" s="17">
        <v>51</v>
      </c>
    </row>
    <row r="326" spans="1:9">
      <c r="A326" s="17">
        <v>326</v>
      </c>
      <c r="B326" s="18" t="s">
        <v>104</v>
      </c>
      <c r="C326" s="17">
        <v>55</v>
      </c>
      <c r="G326" s="17">
        <v>326</v>
      </c>
      <c r="H326" s="18" t="s">
        <v>543</v>
      </c>
      <c r="I326" s="17">
        <v>51</v>
      </c>
    </row>
    <row r="327" spans="1:9" ht="30">
      <c r="A327" s="17">
        <v>327</v>
      </c>
      <c r="B327" s="18" t="s">
        <v>105</v>
      </c>
      <c r="C327" s="17">
        <v>55</v>
      </c>
      <c r="G327" s="17">
        <v>327</v>
      </c>
      <c r="H327" s="18" t="s">
        <v>103</v>
      </c>
      <c r="I327" s="17">
        <v>50</v>
      </c>
    </row>
    <row r="328" spans="1:9" ht="30">
      <c r="A328" s="17">
        <v>328</v>
      </c>
      <c r="B328" s="18" t="s">
        <v>140</v>
      </c>
      <c r="C328" s="17">
        <v>55</v>
      </c>
      <c r="G328" s="17">
        <v>328</v>
      </c>
      <c r="H328" s="18" t="s">
        <v>117</v>
      </c>
      <c r="I328" s="17">
        <v>50</v>
      </c>
    </row>
    <row r="329" spans="1:9">
      <c r="A329" s="17">
        <v>329</v>
      </c>
      <c r="B329" s="18" t="s">
        <v>142</v>
      </c>
      <c r="C329" s="17">
        <v>55</v>
      </c>
      <c r="G329" s="17">
        <v>329</v>
      </c>
      <c r="H329" s="18" t="s">
        <v>119</v>
      </c>
      <c r="I329" s="17">
        <v>50</v>
      </c>
    </row>
    <row r="330" spans="1:9" ht="30">
      <c r="A330" s="17">
        <v>330</v>
      </c>
      <c r="B330" s="18" t="s">
        <v>174</v>
      </c>
      <c r="C330" s="17">
        <v>55</v>
      </c>
      <c r="G330" s="17">
        <v>330</v>
      </c>
      <c r="H330" s="18" t="s">
        <v>128</v>
      </c>
      <c r="I330" s="17">
        <v>50</v>
      </c>
    </row>
    <row r="331" spans="1:9">
      <c r="A331" s="17">
        <v>331</v>
      </c>
      <c r="B331" s="18" t="s">
        <v>208</v>
      </c>
      <c r="C331" s="17">
        <v>55</v>
      </c>
      <c r="G331" s="17">
        <v>331</v>
      </c>
      <c r="H331" s="18" t="s">
        <v>153</v>
      </c>
      <c r="I331" s="17">
        <v>50</v>
      </c>
    </row>
    <row r="332" spans="1:9" ht="30">
      <c r="A332" s="17">
        <v>332</v>
      </c>
      <c r="B332" s="18" t="s">
        <v>254</v>
      </c>
      <c r="C332" s="17">
        <v>55</v>
      </c>
      <c r="G332" s="17">
        <v>332</v>
      </c>
      <c r="H332" s="18" t="s">
        <v>179</v>
      </c>
      <c r="I332" s="17">
        <v>50</v>
      </c>
    </row>
    <row r="333" spans="1:9">
      <c r="A333" s="17">
        <v>333</v>
      </c>
      <c r="B333" s="18" t="s">
        <v>256</v>
      </c>
      <c r="C333" s="17">
        <v>55</v>
      </c>
      <c r="G333" s="17">
        <v>333</v>
      </c>
      <c r="H333" s="18" t="s">
        <v>194</v>
      </c>
      <c r="I333" s="17">
        <v>50</v>
      </c>
    </row>
    <row r="334" spans="1:9" ht="30">
      <c r="A334" s="17">
        <v>334</v>
      </c>
      <c r="B334" s="18" t="s">
        <v>261</v>
      </c>
      <c r="C334" s="17">
        <v>55</v>
      </c>
      <c r="G334" s="17">
        <v>334</v>
      </c>
      <c r="H334" s="18" t="s">
        <v>198</v>
      </c>
      <c r="I334" s="17">
        <v>50</v>
      </c>
    </row>
    <row r="335" spans="1:9" ht="30">
      <c r="A335" s="17">
        <v>335</v>
      </c>
      <c r="B335" s="18" t="s">
        <v>282</v>
      </c>
      <c r="C335" s="17">
        <v>55</v>
      </c>
      <c r="G335" s="17">
        <v>335</v>
      </c>
      <c r="H335" s="18" t="s">
        <v>266</v>
      </c>
      <c r="I335" s="17">
        <v>50</v>
      </c>
    </row>
    <row r="336" spans="1:9" ht="30">
      <c r="A336" s="17">
        <v>336</v>
      </c>
      <c r="B336" s="18" t="s">
        <v>299</v>
      </c>
      <c r="C336" s="17">
        <v>55</v>
      </c>
      <c r="G336" s="17">
        <v>336</v>
      </c>
      <c r="H336" s="18" t="s">
        <v>277</v>
      </c>
      <c r="I336" s="17">
        <v>50</v>
      </c>
    </row>
    <row r="337" spans="1:9">
      <c r="A337" s="17">
        <v>337</v>
      </c>
      <c r="B337" s="18" t="s">
        <v>313</v>
      </c>
      <c r="C337" s="17">
        <v>55</v>
      </c>
      <c r="G337" s="17">
        <v>337</v>
      </c>
      <c r="H337" s="18" t="s">
        <v>278</v>
      </c>
      <c r="I337" s="17">
        <v>50</v>
      </c>
    </row>
    <row r="338" spans="1:9">
      <c r="A338" s="17">
        <v>338</v>
      </c>
      <c r="B338" s="18" t="s">
        <v>349</v>
      </c>
      <c r="C338" s="17">
        <v>55</v>
      </c>
      <c r="G338" s="17">
        <v>338</v>
      </c>
      <c r="H338" s="18" t="s">
        <v>300</v>
      </c>
      <c r="I338" s="17">
        <v>50</v>
      </c>
    </row>
    <row r="339" spans="1:9" ht="30">
      <c r="A339" s="17">
        <v>339</v>
      </c>
      <c r="B339" s="18" t="s">
        <v>602</v>
      </c>
      <c r="C339" s="17">
        <v>55</v>
      </c>
      <c r="G339" s="17">
        <v>339</v>
      </c>
      <c r="H339" s="18" t="s">
        <v>302</v>
      </c>
      <c r="I339" s="17">
        <v>50</v>
      </c>
    </row>
    <row r="340" spans="1:9">
      <c r="A340" s="17">
        <v>340</v>
      </c>
      <c r="B340" s="18" t="s">
        <v>440</v>
      </c>
      <c r="C340" s="17">
        <v>55</v>
      </c>
      <c r="G340" s="17">
        <v>340</v>
      </c>
      <c r="H340" s="18" t="s">
        <v>315</v>
      </c>
      <c r="I340" s="17">
        <v>50</v>
      </c>
    </row>
    <row r="341" spans="1:9">
      <c r="A341" s="17">
        <v>341</v>
      </c>
      <c r="B341" s="18" t="s">
        <v>463</v>
      </c>
      <c r="C341" s="17">
        <v>55</v>
      </c>
      <c r="G341" s="17">
        <v>341</v>
      </c>
      <c r="H341" s="18" t="s">
        <v>319</v>
      </c>
      <c r="I341" s="17">
        <v>50</v>
      </c>
    </row>
    <row r="342" spans="1:9" ht="30">
      <c r="A342" s="17">
        <v>342</v>
      </c>
      <c r="B342" s="18" t="s">
        <v>483</v>
      </c>
      <c r="C342" s="17">
        <v>55</v>
      </c>
      <c r="G342" s="17">
        <v>342</v>
      </c>
      <c r="H342" s="18" t="s">
        <v>348</v>
      </c>
      <c r="I342" s="17">
        <v>50</v>
      </c>
    </row>
    <row r="343" spans="1:9" ht="30">
      <c r="A343" s="17">
        <v>343</v>
      </c>
      <c r="B343" s="18" t="s">
        <v>493</v>
      </c>
      <c r="C343" s="17">
        <v>55</v>
      </c>
      <c r="G343" s="17">
        <v>343</v>
      </c>
      <c r="H343" s="18" t="s">
        <v>352</v>
      </c>
      <c r="I343" s="17">
        <v>50</v>
      </c>
    </row>
    <row r="344" spans="1:9">
      <c r="A344" s="17">
        <v>344</v>
      </c>
      <c r="B344" s="18" t="s">
        <v>495</v>
      </c>
      <c r="C344" s="17">
        <v>55</v>
      </c>
      <c r="G344" s="17">
        <v>344</v>
      </c>
      <c r="H344" s="18" t="s">
        <v>354</v>
      </c>
      <c r="I344" s="17">
        <v>50</v>
      </c>
    </row>
    <row r="345" spans="1:9">
      <c r="A345" s="17">
        <v>345</v>
      </c>
      <c r="B345" s="18" t="s">
        <v>510</v>
      </c>
      <c r="C345" s="17">
        <v>55</v>
      </c>
      <c r="G345" s="17">
        <v>345</v>
      </c>
      <c r="H345" s="18" t="s">
        <v>361</v>
      </c>
      <c r="I345" s="17">
        <v>50</v>
      </c>
    </row>
    <row r="346" spans="1:9">
      <c r="A346" s="17">
        <v>346</v>
      </c>
      <c r="B346" s="18" t="s">
        <v>535</v>
      </c>
      <c r="C346" s="17">
        <v>55</v>
      </c>
      <c r="G346" s="17">
        <v>346</v>
      </c>
      <c r="H346" s="18" t="s">
        <v>377</v>
      </c>
      <c r="I346" s="17">
        <v>50</v>
      </c>
    </row>
    <row r="347" spans="1:9" ht="30">
      <c r="A347" s="17">
        <v>347</v>
      </c>
      <c r="B347" s="18" t="s">
        <v>544</v>
      </c>
      <c r="C347" s="17">
        <v>55</v>
      </c>
      <c r="G347" s="17">
        <v>347</v>
      </c>
      <c r="H347" s="18" t="s">
        <v>612</v>
      </c>
      <c r="I347" s="17">
        <v>50</v>
      </c>
    </row>
    <row r="348" spans="1:9" ht="30">
      <c r="A348" s="17">
        <v>348</v>
      </c>
      <c r="B348" s="18" t="s">
        <v>577</v>
      </c>
      <c r="C348" s="17">
        <v>55</v>
      </c>
      <c r="G348" s="17">
        <v>348</v>
      </c>
      <c r="H348" s="18" t="s">
        <v>412</v>
      </c>
      <c r="I348" s="17">
        <v>50</v>
      </c>
    </row>
    <row r="349" spans="1:9">
      <c r="A349" s="17">
        <v>349</v>
      </c>
      <c r="B349" s="18" t="s">
        <v>415</v>
      </c>
      <c r="C349" s="17">
        <v>53</v>
      </c>
      <c r="G349" s="17">
        <v>349</v>
      </c>
      <c r="H349" s="18" t="s">
        <v>427</v>
      </c>
      <c r="I349" s="17">
        <v>50</v>
      </c>
    </row>
    <row r="350" spans="1:9" ht="30">
      <c r="A350" s="17">
        <v>350</v>
      </c>
      <c r="B350" s="18" t="s">
        <v>221</v>
      </c>
      <c r="C350" s="17">
        <v>52</v>
      </c>
      <c r="G350" s="17">
        <v>350</v>
      </c>
      <c r="H350" s="18" t="s">
        <v>443</v>
      </c>
      <c r="I350" s="17">
        <v>50</v>
      </c>
    </row>
    <row r="351" spans="1:9">
      <c r="A351" s="17">
        <v>351</v>
      </c>
      <c r="B351" s="18" t="s">
        <v>114</v>
      </c>
      <c r="C351" s="17">
        <v>50</v>
      </c>
      <c r="G351" s="17">
        <v>351</v>
      </c>
      <c r="H351" s="18" t="s">
        <v>445</v>
      </c>
      <c r="I351" s="17">
        <v>50</v>
      </c>
    </row>
    <row r="352" spans="1:9" ht="30">
      <c r="A352" s="17">
        <v>352</v>
      </c>
      <c r="B352" s="18" t="s">
        <v>118</v>
      </c>
      <c r="C352" s="17">
        <v>50</v>
      </c>
      <c r="G352" s="17">
        <v>352</v>
      </c>
      <c r="H352" s="18" t="s">
        <v>446</v>
      </c>
      <c r="I352" s="17">
        <v>50</v>
      </c>
    </row>
    <row r="353" spans="1:9">
      <c r="A353" s="17">
        <v>353</v>
      </c>
      <c r="B353" s="18" t="s">
        <v>122</v>
      </c>
      <c r="C353" s="17">
        <v>50</v>
      </c>
      <c r="G353" s="17">
        <v>353</v>
      </c>
      <c r="H353" s="18" t="s">
        <v>456</v>
      </c>
      <c r="I353" s="17">
        <v>50</v>
      </c>
    </row>
    <row r="354" spans="1:9" ht="30">
      <c r="A354" s="17">
        <v>354</v>
      </c>
      <c r="B354" s="18" t="s">
        <v>129</v>
      </c>
      <c r="C354" s="17">
        <v>50</v>
      </c>
      <c r="G354" s="17">
        <v>354</v>
      </c>
      <c r="H354" s="18" t="s">
        <v>472</v>
      </c>
      <c r="I354" s="17">
        <v>50</v>
      </c>
    </row>
    <row r="355" spans="1:9">
      <c r="A355" s="17">
        <v>355</v>
      </c>
      <c r="B355" s="18" t="s">
        <v>135</v>
      </c>
      <c r="C355" s="17">
        <v>50</v>
      </c>
      <c r="G355" s="17">
        <v>355</v>
      </c>
      <c r="H355" s="18" t="s">
        <v>484</v>
      </c>
      <c r="I355" s="17">
        <v>50</v>
      </c>
    </row>
    <row r="356" spans="1:9">
      <c r="A356" s="17">
        <v>356</v>
      </c>
      <c r="B356" s="18" t="s">
        <v>145</v>
      </c>
      <c r="C356" s="17">
        <v>50</v>
      </c>
      <c r="G356" s="17">
        <v>356</v>
      </c>
      <c r="H356" s="18" t="s">
        <v>497</v>
      </c>
      <c r="I356" s="17">
        <v>50</v>
      </c>
    </row>
    <row r="357" spans="1:9">
      <c r="A357" s="17">
        <v>357</v>
      </c>
      <c r="B357" s="18" t="s">
        <v>150</v>
      </c>
      <c r="C357" s="17">
        <v>50</v>
      </c>
      <c r="G357" s="17">
        <v>357</v>
      </c>
      <c r="H357" s="18" t="s">
        <v>521</v>
      </c>
      <c r="I357" s="17">
        <v>50</v>
      </c>
    </row>
    <row r="358" spans="1:9">
      <c r="A358" s="17">
        <v>358</v>
      </c>
      <c r="B358" s="18" t="s">
        <v>169</v>
      </c>
      <c r="C358" s="17">
        <v>50</v>
      </c>
      <c r="G358" s="17">
        <v>358</v>
      </c>
      <c r="H358" s="18" t="s">
        <v>525</v>
      </c>
      <c r="I358" s="17">
        <v>50</v>
      </c>
    </row>
    <row r="359" spans="1:9" ht="30">
      <c r="A359" s="17">
        <v>359</v>
      </c>
      <c r="B359" s="18" t="s">
        <v>170</v>
      </c>
      <c r="C359" s="17">
        <v>50</v>
      </c>
      <c r="G359" s="17">
        <v>359</v>
      </c>
      <c r="H359" s="18" t="s">
        <v>528</v>
      </c>
      <c r="I359" s="17">
        <v>50</v>
      </c>
    </row>
    <row r="360" spans="1:9" ht="30">
      <c r="A360" s="17">
        <v>360</v>
      </c>
      <c r="B360" s="18" t="s">
        <v>182</v>
      </c>
      <c r="C360" s="17">
        <v>50</v>
      </c>
      <c r="G360" s="17">
        <v>360</v>
      </c>
      <c r="H360" s="18" t="s">
        <v>560</v>
      </c>
      <c r="I360" s="17">
        <v>50</v>
      </c>
    </row>
    <row r="361" spans="1:9">
      <c r="A361" s="17">
        <v>361</v>
      </c>
      <c r="B361" s="18" t="s">
        <v>603</v>
      </c>
      <c r="C361" s="17">
        <v>50</v>
      </c>
      <c r="G361" s="17">
        <v>361</v>
      </c>
      <c r="H361" s="18" t="s">
        <v>569</v>
      </c>
      <c r="I361" s="17">
        <v>50</v>
      </c>
    </row>
    <row r="362" spans="1:9" ht="30">
      <c r="A362" s="17">
        <v>362</v>
      </c>
      <c r="B362" s="18" t="s">
        <v>604</v>
      </c>
      <c r="C362" s="17">
        <v>50</v>
      </c>
      <c r="G362" s="17">
        <v>362</v>
      </c>
      <c r="H362" s="18" t="s">
        <v>191</v>
      </c>
      <c r="I362" s="17">
        <v>48</v>
      </c>
    </row>
    <row r="363" spans="1:9" ht="45">
      <c r="A363" s="17">
        <v>363</v>
      </c>
      <c r="B363" s="18" t="s">
        <v>605</v>
      </c>
      <c r="C363" s="17">
        <v>50</v>
      </c>
      <c r="G363" s="17">
        <v>363</v>
      </c>
      <c r="H363" s="18" t="s">
        <v>322</v>
      </c>
      <c r="I363" s="17">
        <v>48</v>
      </c>
    </row>
    <row r="364" spans="1:9" ht="30">
      <c r="A364" s="17">
        <v>364</v>
      </c>
      <c r="B364" s="18" t="s">
        <v>606</v>
      </c>
      <c r="C364" s="17">
        <v>50</v>
      </c>
      <c r="G364" s="17">
        <v>364</v>
      </c>
      <c r="H364" s="18" t="s">
        <v>549</v>
      </c>
      <c r="I364" s="17">
        <v>48</v>
      </c>
    </row>
    <row r="365" spans="1:9" ht="30">
      <c r="A365" s="17">
        <v>365</v>
      </c>
      <c r="B365" s="18" t="s">
        <v>260</v>
      </c>
      <c r="C365" s="17">
        <v>50</v>
      </c>
      <c r="G365" s="17">
        <v>365</v>
      </c>
      <c r="H365" s="18" t="s">
        <v>271</v>
      </c>
      <c r="I365" s="17">
        <v>47</v>
      </c>
    </row>
    <row r="366" spans="1:9" ht="30">
      <c r="A366" s="17">
        <v>366</v>
      </c>
      <c r="B366" s="18" t="s">
        <v>272</v>
      </c>
      <c r="C366" s="17">
        <v>50</v>
      </c>
      <c r="G366" s="17">
        <v>366</v>
      </c>
      <c r="H366" s="18" t="s">
        <v>148</v>
      </c>
      <c r="I366" s="17">
        <v>46</v>
      </c>
    </row>
    <row r="367" spans="1:9" ht="30">
      <c r="A367" s="17">
        <v>367</v>
      </c>
      <c r="B367" s="18" t="s">
        <v>273</v>
      </c>
      <c r="C367" s="17">
        <v>50</v>
      </c>
      <c r="G367" s="17">
        <v>367</v>
      </c>
      <c r="H367" s="18" t="s">
        <v>113</v>
      </c>
      <c r="I367" s="17">
        <v>45</v>
      </c>
    </row>
    <row r="368" spans="1:9" ht="30">
      <c r="A368" s="17">
        <v>368</v>
      </c>
      <c r="B368" s="18" t="s">
        <v>274</v>
      </c>
      <c r="C368" s="17">
        <v>50</v>
      </c>
      <c r="G368" s="17">
        <v>368</v>
      </c>
      <c r="H368" s="18" t="s">
        <v>141</v>
      </c>
      <c r="I368" s="17">
        <v>45</v>
      </c>
    </row>
    <row r="369" spans="1:9">
      <c r="A369" s="17">
        <v>369</v>
      </c>
      <c r="B369" s="18" t="s">
        <v>309</v>
      </c>
      <c r="C369" s="17">
        <v>50</v>
      </c>
      <c r="G369" s="17">
        <v>369</v>
      </c>
      <c r="H369" s="18" t="s">
        <v>152</v>
      </c>
      <c r="I369" s="17">
        <v>45</v>
      </c>
    </row>
    <row r="370" spans="1:9" ht="30">
      <c r="A370" s="17">
        <v>370</v>
      </c>
      <c r="B370" s="18" t="s">
        <v>335</v>
      </c>
      <c r="C370" s="17">
        <v>50</v>
      </c>
      <c r="G370" s="17">
        <v>370</v>
      </c>
      <c r="H370" s="18" t="s">
        <v>160</v>
      </c>
      <c r="I370" s="17">
        <v>45</v>
      </c>
    </row>
    <row r="371" spans="1:9" ht="30">
      <c r="A371" s="17">
        <v>371</v>
      </c>
      <c r="B371" s="18" t="s">
        <v>340</v>
      </c>
      <c r="C371" s="17">
        <v>50</v>
      </c>
      <c r="G371" s="17">
        <v>371</v>
      </c>
      <c r="H371" s="18" t="s">
        <v>164</v>
      </c>
      <c r="I371" s="17">
        <v>45</v>
      </c>
    </row>
    <row r="372" spans="1:9" ht="30">
      <c r="A372" s="17">
        <v>372</v>
      </c>
      <c r="B372" s="18" t="s">
        <v>354</v>
      </c>
      <c r="C372" s="17">
        <v>50</v>
      </c>
      <c r="G372" s="17">
        <v>372</v>
      </c>
      <c r="H372" s="18" t="s">
        <v>203</v>
      </c>
      <c r="I372" s="17">
        <v>45</v>
      </c>
    </row>
    <row r="373" spans="1:9">
      <c r="A373" s="17">
        <v>373</v>
      </c>
      <c r="B373" s="18" t="s">
        <v>362</v>
      </c>
      <c r="C373" s="17">
        <v>50</v>
      </c>
      <c r="G373" s="17">
        <v>373</v>
      </c>
      <c r="H373" s="18" t="s">
        <v>205</v>
      </c>
      <c r="I373" s="17">
        <v>45</v>
      </c>
    </row>
    <row r="374" spans="1:9">
      <c r="A374" s="17">
        <v>374</v>
      </c>
      <c r="B374" s="18" t="s">
        <v>376</v>
      </c>
      <c r="C374" s="17">
        <v>50</v>
      </c>
      <c r="G374" s="17">
        <v>374</v>
      </c>
      <c r="H374" s="18" t="s">
        <v>226</v>
      </c>
      <c r="I374" s="17">
        <v>45</v>
      </c>
    </row>
    <row r="375" spans="1:9">
      <c r="A375" s="17">
        <v>375</v>
      </c>
      <c r="B375" s="18" t="s">
        <v>413</v>
      </c>
      <c r="C375" s="17">
        <v>50</v>
      </c>
      <c r="G375" s="17">
        <v>375</v>
      </c>
      <c r="H375" s="18" t="s">
        <v>253</v>
      </c>
      <c r="I375" s="17">
        <v>45</v>
      </c>
    </row>
    <row r="376" spans="1:9">
      <c r="A376" s="17">
        <v>376</v>
      </c>
      <c r="B376" s="18" t="s">
        <v>421</v>
      </c>
      <c r="C376" s="17">
        <v>50</v>
      </c>
      <c r="G376" s="17">
        <v>376</v>
      </c>
      <c r="H376" s="18" t="s">
        <v>255</v>
      </c>
      <c r="I376" s="17">
        <v>45</v>
      </c>
    </row>
    <row r="377" spans="1:9">
      <c r="A377" s="17">
        <v>377</v>
      </c>
      <c r="B377" s="18" t="s">
        <v>429</v>
      </c>
      <c r="C377" s="17">
        <v>50</v>
      </c>
      <c r="G377" s="17">
        <v>377</v>
      </c>
      <c r="H377" s="18" t="s">
        <v>332</v>
      </c>
      <c r="I377" s="17">
        <v>45</v>
      </c>
    </row>
    <row r="378" spans="1:9" ht="30">
      <c r="A378" s="17">
        <v>378</v>
      </c>
      <c r="B378" s="18" t="s">
        <v>453</v>
      </c>
      <c r="C378" s="17">
        <v>50</v>
      </c>
      <c r="G378" s="17">
        <v>378</v>
      </c>
      <c r="H378" s="18" t="s">
        <v>339</v>
      </c>
      <c r="I378" s="17">
        <v>45</v>
      </c>
    </row>
    <row r="379" spans="1:9">
      <c r="A379" s="17">
        <v>379</v>
      </c>
      <c r="B379" s="18" t="s">
        <v>455</v>
      </c>
      <c r="C379" s="17">
        <v>50</v>
      </c>
      <c r="G379" s="17">
        <v>379</v>
      </c>
      <c r="H379" s="18" t="s">
        <v>351</v>
      </c>
      <c r="I379" s="17">
        <v>45</v>
      </c>
    </row>
    <row r="380" spans="1:9" ht="30">
      <c r="A380" s="17">
        <v>380</v>
      </c>
      <c r="B380" s="18" t="s">
        <v>607</v>
      </c>
      <c r="C380" s="17">
        <v>50</v>
      </c>
      <c r="G380" s="17">
        <v>380</v>
      </c>
      <c r="H380" s="18" t="s">
        <v>394</v>
      </c>
      <c r="I380" s="17">
        <v>45</v>
      </c>
    </row>
    <row r="381" spans="1:9" ht="30">
      <c r="A381" s="17">
        <v>381</v>
      </c>
      <c r="B381" s="18" t="s">
        <v>608</v>
      </c>
      <c r="C381" s="17">
        <v>50</v>
      </c>
      <c r="G381" s="17">
        <v>381</v>
      </c>
      <c r="H381" s="18" t="s">
        <v>465</v>
      </c>
      <c r="I381" s="17">
        <v>45</v>
      </c>
    </row>
    <row r="382" spans="1:9" ht="30">
      <c r="A382" s="17">
        <v>382</v>
      </c>
      <c r="B382" s="18" t="s">
        <v>609</v>
      </c>
      <c r="C382" s="17">
        <v>50</v>
      </c>
      <c r="G382" s="17">
        <v>382</v>
      </c>
      <c r="H382" s="18" t="s">
        <v>467</v>
      </c>
      <c r="I382" s="17">
        <v>45</v>
      </c>
    </row>
    <row r="383" spans="1:9" ht="30">
      <c r="A383" s="17">
        <v>383</v>
      </c>
      <c r="B383" s="18" t="s">
        <v>610</v>
      </c>
      <c r="C383" s="17">
        <v>50</v>
      </c>
      <c r="G383" s="17">
        <v>383</v>
      </c>
      <c r="H383" s="18" t="s">
        <v>477</v>
      </c>
      <c r="I383" s="17">
        <v>45</v>
      </c>
    </row>
    <row r="384" spans="1:9" ht="30">
      <c r="A384" s="17">
        <v>384</v>
      </c>
      <c r="B384" s="18" t="s">
        <v>611</v>
      </c>
      <c r="C384" s="17">
        <v>50</v>
      </c>
      <c r="G384" s="17">
        <v>384</v>
      </c>
      <c r="H384" s="18" t="s">
        <v>480</v>
      </c>
      <c r="I384" s="17">
        <v>45</v>
      </c>
    </row>
    <row r="385" spans="1:9">
      <c r="A385" s="17">
        <v>385</v>
      </c>
      <c r="B385" s="18" t="s">
        <v>456</v>
      </c>
      <c r="C385" s="17">
        <v>50</v>
      </c>
      <c r="G385" s="17">
        <v>385</v>
      </c>
      <c r="H385" s="18" t="s">
        <v>536</v>
      </c>
      <c r="I385" s="17">
        <v>45</v>
      </c>
    </row>
    <row r="386" spans="1:9" ht="30">
      <c r="A386" s="17">
        <v>386</v>
      </c>
      <c r="B386" s="18" t="s">
        <v>458</v>
      </c>
      <c r="C386" s="17">
        <v>50</v>
      </c>
      <c r="G386" s="17">
        <v>386</v>
      </c>
      <c r="H386" s="18" t="s">
        <v>554</v>
      </c>
      <c r="I386" s="17">
        <v>45</v>
      </c>
    </row>
    <row r="387" spans="1:9" ht="30">
      <c r="A387" s="17">
        <v>387</v>
      </c>
      <c r="B387" s="18" t="s">
        <v>481</v>
      </c>
      <c r="C387" s="17">
        <v>50</v>
      </c>
      <c r="G387" s="17">
        <v>387</v>
      </c>
      <c r="H387" s="18" t="s">
        <v>574</v>
      </c>
      <c r="I387" s="17">
        <v>45</v>
      </c>
    </row>
    <row r="388" spans="1:9">
      <c r="A388" s="17">
        <v>388</v>
      </c>
      <c r="B388" s="18" t="s">
        <v>484</v>
      </c>
      <c r="C388" s="17">
        <v>50</v>
      </c>
      <c r="G388" s="17">
        <v>388</v>
      </c>
      <c r="H388" s="18" t="s">
        <v>175</v>
      </c>
      <c r="I388" s="17">
        <v>43</v>
      </c>
    </row>
    <row r="389" spans="1:9">
      <c r="A389" s="17">
        <v>389</v>
      </c>
      <c r="B389" s="18" t="s">
        <v>497</v>
      </c>
      <c r="C389" s="17">
        <v>50</v>
      </c>
      <c r="G389" s="17">
        <v>389</v>
      </c>
      <c r="H389" s="18" t="s">
        <v>507</v>
      </c>
      <c r="I389" s="17">
        <v>43</v>
      </c>
    </row>
    <row r="390" spans="1:9" ht="30">
      <c r="A390" s="17">
        <v>390</v>
      </c>
      <c r="B390" s="18" t="s">
        <v>505</v>
      </c>
      <c r="C390" s="17">
        <v>50</v>
      </c>
      <c r="G390" s="17">
        <v>390</v>
      </c>
      <c r="H390" s="18" t="s">
        <v>539</v>
      </c>
      <c r="I390" s="17">
        <v>43</v>
      </c>
    </row>
    <row r="391" spans="1:9">
      <c r="A391" s="17">
        <v>391</v>
      </c>
      <c r="B391" s="18" t="s">
        <v>525</v>
      </c>
      <c r="C391" s="17">
        <v>50</v>
      </c>
      <c r="G391" s="17">
        <v>391</v>
      </c>
      <c r="H391" s="18" t="s">
        <v>201</v>
      </c>
      <c r="I391" s="17">
        <v>42</v>
      </c>
    </row>
    <row r="392" spans="1:9">
      <c r="A392" s="17">
        <v>392</v>
      </c>
      <c r="B392" s="18" t="s">
        <v>539</v>
      </c>
      <c r="C392" s="17">
        <v>50</v>
      </c>
      <c r="G392" s="17">
        <v>392</v>
      </c>
      <c r="H392" s="18" t="s">
        <v>241</v>
      </c>
      <c r="I392" s="17">
        <v>42</v>
      </c>
    </row>
    <row r="393" spans="1:9">
      <c r="A393" s="17">
        <v>393</v>
      </c>
      <c r="B393" s="18" t="s">
        <v>557</v>
      </c>
      <c r="C393" s="17">
        <v>50</v>
      </c>
      <c r="G393" s="17">
        <v>393</v>
      </c>
      <c r="H393" s="18" t="s">
        <v>309</v>
      </c>
      <c r="I393" s="17">
        <v>41</v>
      </c>
    </row>
    <row r="394" spans="1:9" ht="30">
      <c r="A394" s="17">
        <v>394</v>
      </c>
      <c r="B394" s="18" t="s">
        <v>225</v>
      </c>
      <c r="C394" s="17">
        <v>49</v>
      </c>
      <c r="G394" s="17">
        <v>394</v>
      </c>
      <c r="H394" s="18" t="s">
        <v>602</v>
      </c>
      <c r="I394" s="17">
        <v>41</v>
      </c>
    </row>
    <row r="395" spans="1:9" ht="30">
      <c r="A395" s="17">
        <v>395</v>
      </c>
      <c r="B395" s="18" t="s">
        <v>246</v>
      </c>
      <c r="C395" s="17">
        <v>49</v>
      </c>
      <c r="G395" s="17">
        <v>395</v>
      </c>
      <c r="H395" s="18" t="s">
        <v>112</v>
      </c>
      <c r="I395" s="17">
        <v>40</v>
      </c>
    </row>
    <row r="396" spans="1:9" ht="30">
      <c r="A396" s="17">
        <v>396</v>
      </c>
      <c r="B396" s="18" t="s">
        <v>179</v>
      </c>
      <c r="C396" s="17">
        <v>48</v>
      </c>
      <c r="G396" s="17">
        <v>396</v>
      </c>
      <c r="H396" s="18" t="s">
        <v>129</v>
      </c>
      <c r="I396" s="17">
        <v>40</v>
      </c>
    </row>
    <row r="397" spans="1:9" ht="30">
      <c r="A397" s="17">
        <v>397</v>
      </c>
      <c r="B397" s="18" t="s">
        <v>191</v>
      </c>
      <c r="C397" s="17">
        <v>48</v>
      </c>
      <c r="G397" s="17">
        <v>397</v>
      </c>
      <c r="H397" s="18" t="s">
        <v>147</v>
      </c>
      <c r="I397" s="17">
        <v>40</v>
      </c>
    </row>
    <row r="398" spans="1:9" ht="30">
      <c r="A398" s="17">
        <v>398</v>
      </c>
      <c r="B398" s="18" t="s">
        <v>549</v>
      </c>
      <c r="C398" s="17">
        <v>48</v>
      </c>
      <c r="G398" s="17">
        <v>398</v>
      </c>
      <c r="H398" s="18" t="s">
        <v>218</v>
      </c>
      <c r="I398" s="17">
        <v>40</v>
      </c>
    </row>
    <row r="399" spans="1:9" ht="30">
      <c r="A399" s="17">
        <v>399</v>
      </c>
      <c r="B399" s="18" t="s">
        <v>612</v>
      </c>
      <c r="C399" s="17">
        <v>46</v>
      </c>
      <c r="G399" s="17">
        <v>399</v>
      </c>
      <c r="H399" s="18" t="s">
        <v>230</v>
      </c>
      <c r="I399" s="17">
        <v>40</v>
      </c>
    </row>
    <row r="400" spans="1:9">
      <c r="A400" s="17">
        <v>400</v>
      </c>
      <c r="B400" s="18" t="s">
        <v>109</v>
      </c>
      <c r="C400" s="17">
        <v>45</v>
      </c>
      <c r="G400" s="17">
        <v>400</v>
      </c>
      <c r="H400" s="18" t="s">
        <v>249</v>
      </c>
      <c r="I400" s="17">
        <v>40</v>
      </c>
    </row>
    <row r="401" spans="1:9">
      <c r="A401" s="17">
        <v>401</v>
      </c>
      <c r="B401" s="18" t="s">
        <v>119</v>
      </c>
      <c r="C401" s="17">
        <v>45</v>
      </c>
      <c r="G401" s="17">
        <v>401</v>
      </c>
      <c r="H401" s="18" t="s">
        <v>263</v>
      </c>
      <c r="I401" s="17">
        <v>40</v>
      </c>
    </row>
    <row r="402" spans="1:9" ht="30">
      <c r="A402" s="17">
        <v>402</v>
      </c>
      <c r="B402" s="18" t="s">
        <v>141</v>
      </c>
      <c r="C402" s="17">
        <v>45</v>
      </c>
      <c r="G402" s="17">
        <v>402</v>
      </c>
      <c r="H402" s="18" t="s">
        <v>297</v>
      </c>
      <c r="I402" s="17">
        <v>40</v>
      </c>
    </row>
    <row r="403" spans="1:9">
      <c r="A403" s="17">
        <v>403</v>
      </c>
      <c r="B403" s="18" t="s">
        <v>149</v>
      </c>
      <c r="C403" s="17">
        <v>45</v>
      </c>
      <c r="G403" s="17">
        <v>403</v>
      </c>
      <c r="H403" s="18" t="s">
        <v>306</v>
      </c>
      <c r="I403" s="17">
        <v>40</v>
      </c>
    </row>
    <row r="404" spans="1:9">
      <c r="A404" s="17">
        <v>404</v>
      </c>
      <c r="B404" s="18" t="s">
        <v>152</v>
      </c>
      <c r="C404" s="17">
        <v>45</v>
      </c>
      <c r="G404" s="17">
        <v>404</v>
      </c>
      <c r="H404" s="18" t="s">
        <v>350</v>
      </c>
      <c r="I404" s="17">
        <v>40</v>
      </c>
    </row>
    <row r="405" spans="1:9">
      <c r="A405" s="17">
        <v>405</v>
      </c>
      <c r="B405" s="18" t="s">
        <v>159</v>
      </c>
      <c r="C405" s="17">
        <v>45</v>
      </c>
      <c r="G405" s="17">
        <v>405</v>
      </c>
      <c r="H405" s="18" t="s">
        <v>376</v>
      </c>
      <c r="I405" s="17">
        <v>40</v>
      </c>
    </row>
    <row r="406" spans="1:9">
      <c r="A406" s="17">
        <v>406</v>
      </c>
      <c r="B406" s="18" t="s">
        <v>160</v>
      </c>
      <c r="C406" s="17">
        <v>45</v>
      </c>
      <c r="G406" s="17">
        <v>406</v>
      </c>
      <c r="H406" s="18" t="s">
        <v>387</v>
      </c>
      <c r="I406" s="17">
        <v>40</v>
      </c>
    </row>
    <row r="407" spans="1:9" ht="30">
      <c r="A407" s="17">
        <v>407</v>
      </c>
      <c r="B407" s="18" t="s">
        <v>164</v>
      </c>
      <c r="C407" s="17">
        <v>45</v>
      </c>
      <c r="G407" s="17">
        <v>407</v>
      </c>
      <c r="H407" s="18" t="s">
        <v>405</v>
      </c>
      <c r="I407" s="17">
        <v>40</v>
      </c>
    </row>
    <row r="408" spans="1:9">
      <c r="A408" s="17">
        <v>408</v>
      </c>
      <c r="B408" s="18" t="s">
        <v>186</v>
      </c>
      <c r="C408" s="17">
        <v>45</v>
      </c>
      <c r="G408" s="17">
        <v>408</v>
      </c>
      <c r="H408" s="18" t="s">
        <v>415</v>
      </c>
      <c r="I408" s="17">
        <v>40</v>
      </c>
    </row>
    <row r="409" spans="1:9">
      <c r="A409" s="17">
        <v>409</v>
      </c>
      <c r="B409" s="18" t="s">
        <v>205</v>
      </c>
      <c r="C409" s="17">
        <v>45</v>
      </c>
      <c r="G409" s="17">
        <v>409</v>
      </c>
      <c r="H409" s="18" t="s">
        <v>423</v>
      </c>
      <c r="I409" s="17">
        <v>40</v>
      </c>
    </row>
    <row r="410" spans="1:9" ht="30">
      <c r="A410" s="17">
        <v>410</v>
      </c>
      <c r="B410" s="18" t="s">
        <v>214</v>
      </c>
      <c r="C410" s="17">
        <v>45</v>
      </c>
      <c r="G410" s="17">
        <v>410</v>
      </c>
      <c r="H410" s="18" t="s">
        <v>428</v>
      </c>
      <c r="I410" s="17">
        <v>40</v>
      </c>
    </row>
    <row r="411" spans="1:9">
      <c r="A411" s="17">
        <v>411</v>
      </c>
      <c r="B411" s="18" t="s">
        <v>251</v>
      </c>
      <c r="C411" s="17">
        <v>45</v>
      </c>
      <c r="G411" s="17">
        <v>411</v>
      </c>
      <c r="H411" s="18" t="s">
        <v>437</v>
      </c>
      <c r="I411" s="17">
        <v>40</v>
      </c>
    </row>
    <row r="412" spans="1:9">
      <c r="A412" s="17">
        <v>412</v>
      </c>
      <c r="B412" s="18" t="s">
        <v>267</v>
      </c>
      <c r="C412" s="17">
        <v>45</v>
      </c>
      <c r="G412" s="17">
        <v>412</v>
      </c>
      <c r="H412" s="18" t="s">
        <v>449</v>
      </c>
      <c r="I412" s="17">
        <v>40</v>
      </c>
    </row>
    <row r="413" spans="1:9" ht="30">
      <c r="A413" s="17">
        <v>413</v>
      </c>
      <c r="B413" s="18" t="s">
        <v>281</v>
      </c>
      <c r="C413" s="17">
        <v>45</v>
      </c>
      <c r="G413" s="17">
        <v>413</v>
      </c>
      <c r="H413" s="18" t="s">
        <v>451</v>
      </c>
      <c r="I413" s="17">
        <v>40</v>
      </c>
    </row>
    <row r="414" spans="1:9" ht="30">
      <c r="A414" s="17">
        <v>414</v>
      </c>
      <c r="B414" s="18" t="s">
        <v>295</v>
      </c>
      <c r="C414" s="17">
        <v>45</v>
      </c>
      <c r="G414" s="17">
        <v>414</v>
      </c>
      <c r="H414" s="18" t="s">
        <v>458</v>
      </c>
      <c r="I414" s="17">
        <v>40</v>
      </c>
    </row>
    <row r="415" spans="1:9">
      <c r="A415" s="17">
        <v>415</v>
      </c>
      <c r="B415" s="18" t="s">
        <v>334</v>
      </c>
      <c r="C415" s="17">
        <v>45</v>
      </c>
      <c r="G415" s="17">
        <v>415</v>
      </c>
      <c r="H415" s="18" t="s">
        <v>471</v>
      </c>
      <c r="I415" s="17">
        <v>40</v>
      </c>
    </row>
    <row r="416" spans="1:9">
      <c r="A416" s="17">
        <v>416</v>
      </c>
      <c r="B416" s="18" t="s">
        <v>348</v>
      </c>
      <c r="C416" s="17">
        <v>45</v>
      </c>
      <c r="G416" s="17">
        <v>416</v>
      </c>
      <c r="H416" s="18" t="s">
        <v>473</v>
      </c>
      <c r="I416" s="17">
        <v>40</v>
      </c>
    </row>
    <row r="417" spans="1:9">
      <c r="A417" s="17">
        <v>417</v>
      </c>
      <c r="B417" s="18" t="s">
        <v>395</v>
      </c>
      <c r="C417" s="17">
        <v>45</v>
      </c>
      <c r="G417" s="17">
        <v>417</v>
      </c>
      <c r="H417" s="18" t="s">
        <v>498</v>
      </c>
      <c r="I417" s="17">
        <v>40</v>
      </c>
    </row>
    <row r="418" spans="1:9" ht="30">
      <c r="A418" s="17">
        <v>418</v>
      </c>
      <c r="B418" s="18" t="s">
        <v>477</v>
      </c>
      <c r="C418" s="17">
        <v>45</v>
      </c>
      <c r="G418" s="17">
        <v>418</v>
      </c>
      <c r="H418" s="18" t="s">
        <v>530</v>
      </c>
      <c r="I418" s="17">
        <v>40</v>
      </c>
    </row>
    <row r="419" spans="1:9" ht="30">
      <c r="A419" s="17">
        <v>419</v>
      </c>
      <c r="B419" s="18" t="s">
        <v>494</v>
      </c>
      <c r="C419" s="17">
        <v>45</v>
      </c>
      <c r="G419" s="17">
        <v>419</v>
      </c>
      <c r="H419" s="18" t="s">
        <v>535</v>
      </c>
      <c r="I419" s="17">
        <v>40</v>
      </c>
    </row>
    <row r="420" spans="1:9" ht="30">
      <c r="A420" s="17">
        <v>420</v>
      </c>
      <c r="B420" s="18" t="s">
        <v>521</v>
      </c>
      <c r="C420" s="17">
        <v>45</v>
      </c>
      <c r="G420" s="17">
        <v>420</v>
      </c>
      <c r="H420" s="18" t="s">
        <v>556</v>
      </c>
      <c r="I420" s="17">
        <v>40</v>
      </c>
    </row>
    <row r="421" spans="1:9" ht="30">
      <c r="A421" s="17">
        <v>421</v>
      </c>
      <c r="B421" s="18" t="s">
        <v>536</v>
      </c>
      <c r="C421" s="17">
        <v>45</v>
      </c>
      <c r="G421" s="17">
        <v>421</v>
      </c>
      <c r="H421" s="18" t="s">
        <v>238</v>
      </c>
      <c r="I421" s="17">
        <v>39</v>
      </c>
    </row>
    <row r="422" spans="1:9">
      <c r="A422" s="17">
        <v>422</v>
      </c>
      <c r="B422" s="18" t="s">
        <v>541</v>
      </c>
      <c r="C422" s="17">
        <v>45</v>
      </c>
      <c r="G422" s="17">
        <v>422</v>
      </c>
      <c r="H422" s="18" t="s">
        <v>143</v>
      </c>
      <c r="I422" s="17">
        <v>36</v>
      </c>
    </row>
    <row r="423" spans="1:9" ht="30">
      <c r="A423" s="17">
        <v>423</v>
      </c>
      <c r="B423" s="18" t="s">
        <v>579</v>
      </c>
      <c r="C423" s="17">
        <v>45</v>
      </c>
      <c r="G423" s="17">
        <v>423</v>
      </c>
      <c r="H423" s="18" t="s">
        <v>258</v>
      </c>
      <c r="I423" s="17">
        <v>36</v>
      </c>
    </row>
    <row r="424" spans="1:9" ht="30">
      <c r="A424" s="17">
        <v>424</v>
      </c>
      <c r="B424" s="18" t="s">
        <v>161</v>
      </c>
      <c r="C424" s="17">
        <v>44</v>
      </c>
      <c r="G424" s="17">
        <v>424</v>
      </c>
      <c r="H424" s="18" t="s">
        <v>578</v>
      </c>
      <c r="I424" s="17">
        <v>36</v>
      </c>
    </row>
    <row r="425" spans="1:9" ht="45">
      <c r="A425" s="17">
        <v>425</v>
      </c>
      <c r="B425" s="18" t="s">
        <v>480</v>
      </c>
      <c r="C425" s="17">
        <v>44</v>
      </c>
      <c r="G425" s="17">
        <v>425</v>
      </c>
      <c r="H425" s="18" t="s">
        <v>600</v>
      </c>
      <c r="I425" s="17">
        <v>36</v>
      </c>
    </row>
    <row r="426" spans="1:9" ht="45">
      <c r="A426" s="17">
        <v>426</v>
      </c>
      <c r="B426" s="18" t="s">
        <v>507</v>
      </c>
      <c r="C426" s="17">
        <v>44</v>
      </c>
      <c r="G426" s="17">
        <v>426</v>
      </c>
      <c r="H426" s="18" t="s">
        <v>601</v>
      </c>
      <c r="I426" s="17">
        <v>36</v>
      </c>
    </row>
    <row r="427" spans="1:9">
      <c r="A427" s="17">
        <v>427</v>
      </c>
      <c r="B427" s="18" t="s">
        <v>173</v>
      </c>
      <c r="C427" s="17">
        <v>43</v>
      </c>
      <c r="G427" s="17">
        <v>427</v>
      </c>
      <c r="H427" s="18" t="s">
        <v>145</v>
      </c>
      <c r="I427" s="17">
        <v>35</v>
      </c>
    </row>
    <row r="428" spans="1:9">
      <c r="A428" s="17">
        <v>428</v>
      </c>
      <c r="B428" s="18" t="s">
        <v>328</v>
      </c>
      <c r="C428" s="17">
        <v>43</v>
      </c>
      <c r="G428" s="17">
        <v>428</v>
      </c>
      <c r="H428" s="18" t="s">
        <v>159</v>
      </c>
      <c r="I428" s="17">
        <v>35</v>
      </c>
    </row>
    <row r="429" spans="1:9">
      <c r="A429" s="17">
        <v>429</v>
      </c>
      <c r="B429" s="18" t="s">
        <v>198</v>
      </c>
      <c r="C429" s="17">
        <v>41</v>
      </c>
      <c r="G429" s="17">
        <v>429</v>
      </c>
      <c r="H429" s="18" t="s">
        <v>168</v>
      </c>
      <c r="I429" s="17">
        <v>35</v>
      </c>
    </row>
    <row r="430" spans="1:9">
      <c r="A430" s="17">
        <v>430</v>
      </c>
      <c r="B430" s="18" t="s">
        <v>120</v>
      </c>
      <c r="C430" s="17">
        <v>40</v>
      </c>
      <c r="G430" s="17">
        <v>430</v>
      </c>
      <c r="H430" s="18" t="s">
        <v>173</v>
      </c>
      <c r="I430" s="17">
        <v>35</v>
      </c>
    </row>
    <row r="431" spans="1:9">
      <c r="A431" s="17">
        <v>431</v>
      </c>
      <c r="B431" s="18" t="s">
        <v>127</v>
      </c>
      <c r="C431" s="17">
        <v>40</v>
      </c>
      <c r="G431" s="17">
        <v>431</v>
      </c>
      <c r="H431" s="18" t="s">
        <v>174</v>
      </c>
      <c r="I431" s="17">
        <v>35</v>
      </c>
    </row>
    <row r="432" spans="1:9">
      <c r="A432" s="17">
        <v>432</v>
      </c>
      <c r="B432" s="18" t="s">
        <v>139</v>
      </c>
      <c r="C432" s="17">
        <v>40</v>
      </c>
      <c r="G432" s="17">
        <v>432</v>
      </c>
      <c r="H432" s="18" t="s">
        <v>182</v>
      </c>
      <c r="I432" s="17">
        <v>35</v>
      </c>
    </row>
    <row r="433" spans="1:9">
      <c r="A433" s="17">
        <v>433</v>
      </c>
      <c r="B433" s="18" t="s">
        <v>143</v>
      </c>
      <c r="C433" s="17">
        <v>40</v>
      </c>
      <c r="G433" s="17">
        <v>433</v>
      </c>
      <c r="H433" s="18" t="s">
        <v>256</v>
      </c>
      <c r="I433" s="17">
        <v>35</v>
      </c>
    </row>
    <row r="434" spans="1:9">
      <c r="A434" s="17">
        <v>434</v>
      </c>
      <c r="B434" s="18" t="s">
        <v>204</v>
      </c>
      <c r="C434" s="17">
        <v>40</v>
      </c>
      <c r="G434" s="17">
        <v>434</v>
      </c>
      <c r="H434" s="18" t="s">
        <v>295</v>
      </c>
      <c r="I434" s="17">
        <v>35</v>
      </c>
    </row>
    <row r="435" spans="1:9">
      <c r="A435" s="17">
        <v>435</v>
      </c>
      <c r="B435" s="18" t="s">
        <v>212</v>
      </c>
      <c r="C435" s="17">
        <v>40</v>
      </c>
      <c r="G435" s="17">
        <v>435</v>
      </c>
      <c r="H435" s="18" t="s">
        <v>301</v>
      </c>
      <c r="I435" s="17">
        <v>35</v>
      </c>
    </row>
    <row r="436" spans="1:9">
      <c r="A436" s="17">
        <v>436</v>
      </c>
      <c r="B436" s="18" t="s">
        <v>240</v>
      </c>
      <c r="C436" s="17">
        <v>40</v>
      </c>
      <c r="G436" s="17">
        <v>436</v>
      </c>
      <c r="H436" s="18" t="s">
        <v>333</v>
      </c>
      <c r="I436" s="17">
        <v>35</v>
      </c>
    </row>
    <row r="437" spans="1:9">
      <c r="A437" s="17">
        <v>437</v>
      </c>
      <c r="B437" s="18" t="s">
        <v>294</v>
      </c>
      <c r="C437" s="17">
        <v>40</v>
      </c>
      <c r="G437" s="17">
        <v>437</v>
      </c>
      <c r="H437" s="18" t="s">
        <v>349</v>
      </c>
      <c r="I437" s="17">
        <v>35</v>
      </c>
    </row>
    <row r="438" spans="1:9">
      <c r="A438" s="17">
        <v>438</v>
      </c>
      <c r="B438" s="18" t="s">
        <v>301</v>
      </c>
      <c r="C438" s="17">
        <v>40</v>
      </c>
      <c r="G438" s="17">
        <v>438</v>
      </c>
      <c r="H438" s="18" t="s">
        <v>392</v>
      </c>
      <c r="I438" s="17">
        <v>35</v>
      </c>
    </row>
    <row r="439" spans="1:9">
      <c r="A439" s="17">
        <v>439</v>
      </c>
      <c r="B439" s="18" t="s">
        <v>314</v>
      </c>
      <c r="C439" s="17">
        <v>40</v>
      </c>
      <c r="G439" s="17">
        <v>439</v>
      </c>
      <c r="H439" s="18" t="s">
        <v>396</v>
      </c>
      <c r="I439" s="17">
        <v>35</v>
      </c>
    </row>
    <row r="440" spans="1:9" ht="30">
      <c r="A440" s="17">
        <v>440</v>
      </c>
      <c r="B440" s="18" t="s">
        <v>321</v>
      </c>
      <c r="C440" s="17">
        <v>40</v>
      </c>
      <c r="G440" s="17">
        <v>440</v>
      </c>
      <c r="H440" s="18" t="s">
        <v>422</v>
      </c>
      <c r="I440" s="17">
        <v>35</v>
      </c>
    </row>
    <row r="441" spans="1:9">
      <c r="A441" s="17">
        <v>441</v>
      </c>
      <c r="B441" s="18" t="s">
        <v>346</v>
      </c>
      <c r="C441" s="17">
        <v>40</v>
      </c>
      <c r="G441" s="17">
        <v>441</v>
      </c>
      <c r="H441" s="18" t="s">
        <v>432</v>
      </c>
      <c r="I441" s="17">
        <v>35</v>
      </c>
    </row>
    <row r="442" spans="1:9" ht="30">
      <c r="A442" s="17">
        <v>442</v>
      </c>
      <c r="B442" s="18" t="s">
        <v>358</v>
      </c>
      <c r="C442" s="17">
        <v>40</v>
      </c>
      <c r="G442" s="17">
        <v>442</v>
      </c>
      <c r="H442" s="18" t="s">
        <v>478</v>
      </c>
      <c r="I442" s="17">
        <v>35</v>
      </c>
    </row>
    <row r="443" spans="1:9" ht="30">
      <c r="A443" s="17">
        <v>443</v>
      </c>
      <c r="B443" s="18" t="s">
        <v>375</v>
      </c>
      <c r="C443" s="17">
        <v>40</v>
      </c>
      <c r="G443" s="17">
        <v>443</v>
      </c>
      <c r="H443" s="18" t="s">
        <v>505</v>
      </c>
      <c r="I443" s="17">
        <v>35</v>
      </c>
    </row>
    <row r="444" spans="1:9">
      <c r="A444" s="17">
        <v>444</v>
      </c>
      <c r="B444" s="18" t="s">
        <v>380</v>
      </c>
      <c r="C444" s="17">
        <v>40</v>
      </c>
      <c r="G444" s="17">
        <v>444</v>
      </c>
      <c r="H444" s="18" t="s">
        <v>547</v>
      </c>
      <c r="I444" s="17">
        <v>35</v>
      </c>
    </row>
    <row r="445" spans="1:9">
      <c r="A445" s="17">
        <v>445</v>
      </c>
      <c r="B445" s="18" t="s">
        <v>410</v>
      </c>
      <c r="C445" s="17">
        <v>40</v>
      </c>
      <c r="G445" s="17">
        <v>445</v>
      </c>
      <c r="H445" s="18" t="s">
        <v>474</v>
      </c>
      <c r="I445" s="17">
        <v>34</v>
      </c>
    </row>
    <row r="446" spans="1:9" ht="30">
      <c r="A446" s="17">
        <v>446</v>
      </c>
      <c r="B446" s="18" t="s">
        <v>418</v>
      </c>
      <c r="C446" s="17">
        <v>40</v>
      </c>
      <c r="G446" s="17">
        <v>446</v>
      </c>
      <c r="H446" s="18" t="s">
        <v>137</v>
      </c>
      <c r="I446" s="17">
        <v>33</v>
      </c>
    </row>
    <row r="447" spans="1:9" ht="30">
      <c r="A447" s="17">
        <v>447</v>
      </c>
      <c r="B447" s="18" t="s">
        <v>452</v>
      </c>
      <c r="C447" s="17">
        <v>40</v>
      </c>
      <c r="G447" s="17">
        <v>447</v>
      </c>
      <c r="H447" s="18" t="s">
        <v>576</v>
      </c>
      <c r="I447" s="17">
        <v>33</v>
      </c>
    </row>
    <row r="448" spans="1:9">
      <c r="A448" s="17">
        <v>448</v>
      </c>
      <c r="B448" s="18" t="s">
        <v>466</v>
      </c>
      <c r="C448" s="17">
        <v>40</v>
      </c>
      <c r="G448" s="17">
        <v>448</v>
      </c>
      <c r="H448" s="18" t="s">
        <v>165</v>
      </c>
      <c r="I448" s="17">
        <v>32</v>
      </c>
    </row>
    <row r="449" spans="1:9" ht="30">
      <c r="A449" s="17">
        <v>449</v>
      </c>
      <c r="B449" s="18" t="s">
        <v>485</v>
      </c>
      <c r="C449" s="17">
        <v>40</v>
      </c>
      <c r="G449" s="17">
        <v>449</v>
      </c>
      <c r="H449" s="18" t="s">
        <v>270</v>
      </c>
      <c r="I449" s="17">
        <v>32</v>
      </c>
    </row>
    <row r="450" spans="1:9">
      <c r="A450" s="17">
        <v>450</v>
      </c>
      <c r="B450" s="18" t="s">
        <v>492</v>
      </c>
      <c r="C450" s="17">
        <v>40</v>
      </c>
      <c r="G450" s="17">
        <v>450</v>
      </c>
      <c r="H450" s="18" t="s">
        <v>131</v>
      </c>
      <c r="I450" s="17">
        <v>31</v>
      </c>
    </row>
    <row r="451" spans="1:9">
      <c r="A451" s="17">
        <v>451</v>
      </c>
      <c r="B451" s="18" t="s">
        <v>501</v>
      </c>
      <c r="C451" s="17">
        <v>40</v>
      </c>
      <c r="G451" s="17">
        <v>451</v>
      </c>
      <c r="H451" s="18" t="s">
        <v>544</v>
      </c>
      <c r="I451" s="17">
        <v>31</v>
      </c>
    </row>
    <row r="452" spans="1:9">
      <c r="A452" s="17">
        <v>452</v>
      </c>
      <c r="B452" s="18" t="s">
        <v>503</v>
      </c>
      <c r="C452" s="17">
        <v>40</v>
      </c>
      <c r="G452" s="17">
        <v>452</v>
      </c>
      <c r="H452" s="18" t="s">
        <v>114</v>
      </c>
      <c r="I452" s="17">
        <v>30</v>
      </c>
    </row>
    <row r="453" spans="1:9" ht="30">
      <c r="A453" s="17">
        <v>453</v>
      </c>
      <c r="B453" s="18" t="s">
        <v>511</v>
      </c>
      <c r="C453" s="17">
        <v>40</v>
      </c>
      <c r="G453" s="17">
        <v>453</v>
      </c>
      <c r="H453" s="18" t="s">
        <v>123</v>
      </c>
      <c r="I453" s="17">
        <v>30</v>
      </c>
    </row>
    <row r="454" spans="1:9">
      <c r="A454" s="17">
        <v>454</v>
      </c>
      <c r="B454" s="18" t="s">
        <v>520</v>
      </c>
      <c r="C454" s="17">
        <v>40</v>
      </c>
      <c r="G454" s="17">
        <v>454</v>
      </c>
      <c r="H454" s="18" t="s">
        <v>127</v>
      </c>
      <c r="I454" s="17">
        <v>30</v>
      </c>
    </row>
    <row r="455" spans="1:9">
      <c r="A455" s="17">
        <v>455</v>
      </c>
      <c r="B455" s="18" t="s">
        <v>526</v>
      </c>
      <c r="C455" s="17">
        <v>40</v>
      </c>
      <c r="G455" s="17">
        <v>455</v>
      </c>
      <c r="H455" s="18" t="s">
        <v>265</v>
      </c>
      <c r="I455" s="17">
        <v>30</v>
      </c>
    </row>
    <row r="456" spans="1:9" ht="30">
      <c r="A456" s="17">
        <v>456</v>
      </c>
      <c r="B456" s="18" t="s">
        <v>531</v>
      </c>
      <c r="C456" s="17">
        <v>40</v>
      </c>
      <c r="G456" s="17">
        <v>456</v>
      </c>
      <c r="H456" s="18" t="s">
        <v>316</v>
      </c>
      <c r="I456" s="17">
        <v>30</v>
      </c>
    </row>
    <row r="457" spans="1:9">
      <c r="A457" s="17">
        <v>457</v>
      </c>
      <c r="B457" s="18" t="s">
        <v>542</v>
      </c>
      <c r="C457" s="17">
        <v>40</v>
      </c>
      <c r="G457" s="17">
        <v>457</v>
      </c>
      <c r="H457" s="18" t="s">
        <v>321</v>
      </c>
      <c r="I457" s="17">
        <v>30</v>
      </c>
    </row>
    <row r="458" spans="1:9" ht="30">
      <c r="A458" s="17">
        <v>458</v>
      </c>
      <c r="B458" s="18" t="s">
        <v>562</v>
      </c>
      <c r="C458" s="17">
        <v>40</v>
      </c>
      <c r="G458" s="17">
        <v>458</v>
      </c>
      <c r="H458" s="18" t="s">
        <v>335</v>
      </c>
      <c r="I458" s="17">
        <v>30</v>
      </c>
    </row>
    <row r="459" spans="1:9">
      <c r="A459" s="17">
        <v>459</v>
      </c>
      <c r="B459" s="18" t="s">
        <v>569</v>
      </c>
      <c r="C459" s="17">
        <v>40</v>
      </c>
      <c r="G459" s="17">
        <v>459</v>
      </c>
      <c r="H459" s="18" t="s">
        <v>362</v>
      </c>
      <c r="I459" s="17">
        <v>30</v>
      </c>
    </row>
    <row r="460" spans="1:9" ht="30">
      <c r="A460" s="17">
        <v>460</v>
      </c>
      <c r="B460" s="18" t="s">
        <v>575</v>
      </c>
      <c r="C460" s="17">
        <v>40</v>
      </c>
      <c r="G460" s="17">
        <v>460</v>
      </c>
      <c r="H460" s="18" t="s">
        <v>391</v>
      </c>
      <c r="I460" s="17">
        <v>30</v>
      </c>
    </row>
    <row r="461" spans="1:9">
      <c r="A461" s="17">
        <v>461</v>
      </c>
      <c r="B461" s="18" t="s">
        <v>587</v>
      </c>
      <c r="C461" s="17">
        <v>40</v>
      </c>
      <c r="G461" s="17">
        <v>461</v>
      </c>
      <c r="H461" s="18" t="s">
        <v>395</v>
      </c>
      <c r="I461" s="17">
        <v>30</v>
      </c>
    </row>
    <row r="462" spans="1:9" ht="30">
      <c r="A462" s="17">
        <v>462</v>
      </c>
      <c r="B462" s="18" t="s">
        <v>155</v>
      </c>
      <c r="C462" s="17">
        <v>39</v>
      </c>
      <c r="G462" s="17">
        <v>462</v>
      </c>
      <c r="H462" s="18" t="s">
        <v>402</v>
      </c>
      <c r="I462" s="17">
        <v>30</v>
      </c>
    </row>
    <row r="463" spans="1:9" ht="30">
      <c r="A463" s="17">
        <v>463</v>
      </c>
      <c r="B463" s="18" t="s">
        <v>183</v>
      </c>
      <c r="C463" s="17">
        <v>39</v>
      </c>
      <c r="G463" s="17">
        <v>463</v>
      </c>
      <c r="H463" s="18" t="s">
        <v>466</v>
      </c>
      <c r="I463" s="17">
        <v>30</v>
      </c>
    </row>
    <row r="464" spans="1:9">
      <c r="A464" s="17">
        <v>464</v>
      </c>
      <c r="B464" s="18" t="s">
        <v>300</v>
      </c>
      <c r="C464" s="17">
        <v>38</v>
      </c>
      <c r="G464" s="17">
        <v>464</v>
      </c>
      <c r="H464" s="18" t="s">
        <v>475</v>
      </c>
      <c r="I464" s="17">
        <v>30</v>
      </c>
    </row>
    <row r="465" spans="1:9">
      <c r="A465" s="17">
        <v>465</v>
      </c>
      <c r="B465" s="18" t="s">
        <v>563</v>
      </c>
      <c r="C465" s="17">
        <v>38</v>
      </c>
      <c r="G465" s="17">
        <v>465</v>
      </c>
      <c r="H465" s="18" t="s">
        <v>488</v>
      </c>
      <c r="I465" s="17">
        <v>30</v>
      </c>
    </row>
    <row r="466" spans="1:9" ht="30">
      <c r="A466" s="17">
        <v>466</v>
      </c>
      <c r="B466" s="18" t="s">
        <v>586</v>
      </c>
      <c r="C466" s="17">
        <v>38</v>
      </c>
      <c r="G466" s="17">
        <v>466</v>
      </c>
      <c r="H466" s="18" t="s">
        <v>489</v>
      </c>
      <c r="I466" s="17">
        <v>30</v>
      </c>
    </row>
    <row r="467" spans="1:9">
      <c r="A467" s="17">
        <v>467</v>
      </c>
      <c r="B467" s="18" t="s">
        <v>303</v>
      </c>
      <c r="C467" s="17">
        <v>37</v>
      </c>
      <c r="G467" s="17">
        <v>467</v>
      </c>
      <c r="H467" s="18" t="s">
        <v>490</v>
      </c>
      <c r="I467" s="17">
        <v>30</v>
      </c>
    </row>
    <row r="468" spans="1:9">
      <c r="A468" s="17">
        <v>468</v>
      </c>
      <c r="B468" s="18" t="s">
        <v>165</v>
      </c>
      <c r="C468" s="17">
        <v>35</v>
      </c>
      <c r="G468" s="17">
        <v>468</v>
      </c>
      <c r="H468" s="18" t="s">
        <v>496</v>
      </c>
      <c r="I468" s="17">
        <v>30</v>
      </c>
    </row>
    <row r="469" spans="1:9">
      <c r="A469" s="17">
        <v>469</v>
      </c>
      <c r="B469" s="18" t="s">
        <v>193</v>
      </c>
      <c r="C469" s="17">
        <v>35</v>
      </c>
      <c r="G469" s="17">
        <v>469</v>
      </c>
      <c r="H469" s="18" t="s">
        <v>499</v>
      </c>
      <c r="I469" s="17">
        <v>30</v>
      </c>
    </row>
    <row r="470" spans="1:9">
      <c r="A470" s="17">
        <v>470</v>
      </c>
      <c r="B470" s="18" t="s">
        <v>202</v>
      </c>
      <c r="C470" s="17">
        <v>35</v>
      </c>
      <c r="G470" s="17">
        <v>470</v>
      </c>
      <c r="H470" s="18" t="s">
        <v>503</v>
      </c>
      <c r="I470" s="17">
        <v>30</v>
      </c>
    </row>
    <row r="471" spans="1:9">
      <c r="A471" s="17">
        <v>471</v>
      </c>
      <c r="B471" s="18" t="s">
        <v>209</v>
      </c>
      <c r="C471" s="17">
        <v>35</v>
      </c>
      <c r="G471" s="17">
        <v>471</v>
      </c>
      <c r="H471" s="18" t="s">
        <v>514</v>
      </c>
      <c r="I471" s="17">
        <v>30</v>
      </c>
    </row>
    <row r="472" spans="1:9" ht="30">
      <c r="A472" s="17">
        <v>472</v>
      </c>
      <c r="B472" s="18" t="s">
        <v>278</v>
      </c>
      <c r="C472" s="17">
        <v>35</v>
      </c>
      <c r="G472" s="17">
        <v>472</v>
      </c>
      <c r="H472" s="18" t="s">
        <v>516</v>
      </c>
      <c r="I472" s="17">
        <v>30</v>
      </c>
    </row>
    <row r="473" spans="1:9">
      <c r="A473" s="17">
        <v>473</v>
      </c>
      <c r="B473" s="18" t="s">
        <v>396</v>
      </c>
      <c r="C473" s="17">
        <v>35</v>
      </c>
      <c r="G473" s="17">
        <v>473</v>
      </c>
      <c r="H473" s="18" t="s">
        <v>518</v>
      </c>
      <c r="I473" s="17">
        <v>30</v>
      </c>
    </row>
    <row r="474" spans="1:9">
      <c r="A474" s="17">
        <v>474</v>
      </c>
      <c r="B474" s="18" t="s">
        <v>398</v>
      </c>
      <c r="C474" s="17">
        <v>35</v>
      </c>
      <c r="G474" s="17">
        <v>474</v>
      </c>
      <c r="H474" s="18" t="s">
        <v>519</v>
      </c>
      <c r="I474" s="17">
        <v>30</v>
      </c>
    </row>
    <row r="475" spans="1:9">
      <c r="A475" s="17">
        <v>475</v>
      </c>
      <c r="B475" s="18" t="s">
        <v>401</v>
      </c>
      <c r="C475" s="17">
        <v>35</v>
      </c>
      <c r="G475" s="17">
        <v>475</v>
      </c>
      <c r="H475" s="18" t="s">
        <v>573</v>
      </c>
      <c r="I475" s="17">
        <v>28</v>
      </c>
    </row>
    <row r="476" spans="1:9">
      <c r="A476" s="17">
        <v>476</v>
      </c>
      <c r="B476" s="18" t="s">
        <v>411</v>
      </c>
      <c r="C476" s="17">
        <v>35</v>
      </c>
      <c r="G476" s="17">
        <v>476</v>
      </c>
      <c r="H476" s="18" t="s">
        <v>204</v>
      </c>
      <c r="I476" s="17">
        <v>25</v>
      </c>
    </row>
    <row r="477" spans="1:9" ht="30">
      <c r="A477" s="17">
        <v>477</v>
      </c>
      <c r="B477" s="18" t="s">
        <v>422</v>
      </c>
      <c r="C477" s="17">
        <v>35</v>
      </c>
      <c r="G477" s="17">
        <v>477</v>
      </c>
      <c r="H477" s="18" t="s">
        <v>206</v>
      </c>
      <c r="I477" s="17">
        <v>25</v>
      </c>
    </row>
    <row r="478" spans="1:9" ht="30">
      <c r="A478" s="17">
        <v>478</v>
      </c>
      <c r="B478" s="18" t="s">
        <v>448</v>
      </c>
      <c r="C478" s="17">
        <v>35</v>
      </c>
      <c r="G478" s="17">
        <v>478</v>
      </c>
      <c r="H478" s="18" t="s">
        <v>257</v>
      </c>
      <c r="I478" s="17">
        <v>25</v>
      </c>
    </row>
    <row r="479" spans="1:9">
      <c r="A479" s="17">
        <v>479</v>
      </c>
      <c r="B479" s="18" t="s">
        <v>468</v>
      </c>
      <c r="C479" s="17">
        <v>35</v>
      </c>
      <c r="G479" s="17">
        <v>479</v>
      </c>
      <c r="H479" s="18" t="s">
        <v>303</v>
      </c>
      <c r="I479" s="17">
        <v>25</v>
      </c>
    </row>
    <row r="480" spans="1:9" ht="30">
      <c r="A480" s="17">
        <v>480</v>
      </c>
      <c r="B480" s="18" t="s">
        <v>534</v>
      </c>
      <c r="C480" s="17">
        <v>35</v>
      </c>
      <c r="G480" s="17">
        <v>480</v>
      </c>
      <c r="H480" s="18" t="s">
        <v>342</v>
      </c>
      <c r="I480" s="17">
        <v>25</v>
      </c>
    </row>
    <row r="481" spans="1:9">
      <c r="A481" s="17">
        <v>481</v>
      </c>
      <c r="B481" s="18" t="s">
        <v>547</v>
      </c>
      <c r="C481" s="17">
        <v>35</v>
      </c>
      <c r="G481" s="17">
        <v>481</v>
      </c>
      <c r="H481" s="18" t="s">
        <v>401</v>
      </c>
      <c r="I481" s="17">
        <v>25</v>
      </c>
    </row>
    <row r="482" spans="1:9">
      <c r="A482" s="17">
        <v>482</v>
      </c>
      <c r="B482" s="18" t="s">
        <v>387</v>
      </c>
      <c r="C482" s="17">
        <v>31</v>
      </c>
      <c r="G482" s="17">
        <v>482</v>
      </c>
      <c r="H482" s="18" t="s">
        <v>450</v>
      </c>
      <c r="I482" s="17">
        <v>25</v>
      </c>
    </row>
    <row r="483" spans="1:9">
      <c r="A483" s="17">
        <v>483</v>
      </c>
      <c r="B483" s="18" t="s">
        <v>171</v>
      </c>
      <c r="C483" s="17">
        <v>30</v>
      </c>
      <c r="G483" s="17">
        <v>483</v>
      </c>
      <c r="H483" s="18" t="s">
        <v>502</v>
      </c>
      <c r="I483" s="17">
        <v>25</v>
      </c>
    </row>
    <row r="484" spans="1:9">
      <c r="A484" s="17">
        <v>484</v>
      </c>
      <c r="B484" s="18" t="s">
        <v>237</v>
      </c>
      <c r="C484" s="17">
        <v>30</v>
      </c>
      <c r="G484" s="17">
        <v>484</v>
      </c>
      <c r="H484" s="18" t="s">
        <v>138</v>
      </c>
      <c r="I484" s="17">
        <v>23</v>
      </c>
    </row>
    <row r="485" spans="1:9">
      <c r="A485" s="17">
        <v>485</v>
      </c>
      <c r="B485" s="18" t="s">
        <v>279</v>
      </c>
      <c r="C485" s="17">
        <v>30</v>
      </c>
      <c r="G485" s="17">
        <v>485</v>
      </c>
      <c r="H485" s="18" t="s">
        <v>317</v>
      </c>
      <c r="I485" s="17">
        <v>23</v>
      </c>
    </row>
    <row r="486" spans="1:9">
      <c r="A486" s="17">
        <v>486</v>
      </c>
      <c r="B486" s="18" t="s">
        <v>292</v>
      </c>
      <c r="C486" s="17">
        <v>30</v>
      </c>
      <c r="G486" s="17">
        <v>486</v>
      </c>
      <c r="H486" s="18" t="s">
        <v>580</v>
      </c>
      <c r="I486" s="17">
        <v>23</v>
      </c>
    </row>
    <row r="487" spans="1:9">
      <c r="A487" s="17">
        <v>487</v>
      </c>
      <c r="B487" s="18" t="s">
        <v>302</v>
      </c>
      <c r="C487" s="17">
        <v>30</v>
      </c>
      <c r="G487" s="17">
        <v>487</v>
      </c>
      <c r="H487" s="18" t="s">
        <v>118</v>
      </c>
      <c r="I487" s="17">
        <v>20</v>
      </c>
    </row>
    <row r="488" spans="1:9">
      <c r="A488" s="17">
        <v>488</v>
      </c>
      <c r="B488" s="18" t="s">
        <v>356</v>
      </c>
      <c r="C488" s="17">
        <v>30</v>
      </c>
      <c r="G488" s="17">
        <v>488</v>
      </c>
      <c r="H488" s="18" t="s">
        <v>240</v>
      </c>
      <c r="I488" s="17">
        <v>20</v>
      </c>
    </row>
    <row r="489" spans="1:9" ht="30">
      <c r="A489" s="17">
        <v>489</v>
      </c>
      <c r="B489" s="18" t="s">
        <v>391</v>
      </c>
      <c r="C489" s="17">
        <v>30</v>
      </c>
      <c r="G489" s="17">
        <v>489</v>
      </c>
      <c r="H489" s="18" t="s">
        <v>288</v>
      </c>
      <c r="I489" s="17">
        <v>20</v>
      </c>
    </row>
    <row r="490" spans="1:9">
      <c r="A490" s="17">
        <v>490</v>
      </c>
      <c r="B490" s="18" t="s">
        <v>441</v>
      </c>
      <c r="C490" s="17">
        <v>30</v>
      </c>
      <c r="G490" s="17">
        <v>490</v>
      </c>
      <c r="H490" s="18" t="s">
        <v>468</v>
      </c>
      <c r="I490" s="17">
        <v>20</v>
      </c>
    </row>
    <row r="491" spans="1:9">
      <c r="A491" s="17">
        <v>491</v>
      </c>
      <c r="B491" s="18" t="s">
        <v>473</v>
      </c>
      <c r="C491" s="17">
        <v>30</v>
      </c>
      <c r="G491" s="17">
        <v>491</v>
      </c>
      <c r="H491" s="18" t="s">
        <v>492</v>
      </c>
      <c r="I491" s="17">
        <v>20</v>
      </c>
    </row>
    <row r="492" spans="1:9">
      <c r="A492" s="17">
        <v>492</v>
      </c>
      <c r="B492" s="18" t="s">
        <v>475</v>
      </c>
      <c r="C492" s="17">
        <v>30</v>
      </c>
      <c r="G492" s="17">
        <v>492</v>
      </c>
      <c r="H492" s="18" t="s">
        <v>534</v>
      </c>
      <c r="I492" s="17">
        <v>20</v>
      </c>
    </row>
    <row r="493" spans="1:9">
      <c r="A493" s="17">
        <v>493</v>
      </c>
      <c r="B493" s="18" t="s">
        <v>513</v>
      </c>
      <c r="C493" s="17">
        <v>30</v>
      </c>
      <c r="G493" s="17">
        <v>493</v>
      </c>
      <c r="H493" s="18" t="s">
        <v>537</v>
      </c>
      <c r="I493" s="17">
        <v>20</v>
      </c>
    </row>
    <row r="494" spans="1:9" ht="30">
      <c r="A494" s="17">
        <v>494</v>
      </c>
      <c r="B494" s="18" t="s">
        <v>519</v>
      </c>
      <c r="C494" s="17">
        <v>30</v>
      </c>
      <c r="G494" s="17">
        <v>494</v>
      </c>
      <c r="H494" s="18" t="s">
        <v>579</v>
      </c>
      <c r="I494" s="17">
        <v>20</v>
      </c>
    </row>
    <row r="495" spans="1:9">
      <c r="A495" s="17">
        <v>495</v>
      </c>
      <c r="B495" s="18" t="s">
        <v>437</v>
      </c>
      <c r="C495" s="17">
        <v>28</v>
      </c>
      <c r="G495" s="17">
        <v>495</v>
      </c>
      <c r="H495" s="18" t="s">
        <v>150</v>
      </c>
      <c r="I495" s="17">
        <v>15</v>
      </c>
    </row>
    <row r="496" spans="1:9">
      <c r="A496" s="17">
        <v>496</v>
      </c>
      <c r="B496" s="18" t="s">
        <v>100</v>
      </c>
      <c r="C496" s="17">
        <v>25</v>
      </c>
      <c r="G496" s="17">
        <v>496</v>
      </c>
      <c r="H496" s="18" t="s">
        <v>169</v>
      </c>
      <c r="I496" s="17">
        <v>15</v>
      </c>
    </row>
    <row r="497" spans="1:9" ht="30">
      <c r="A497" s="17">
        <v>497</v>
      </c>
      <c r="B497" s="18" t="s">
        <v>339</v>
      </c>
      <c r="C497" s="17">
        <v>25</v>
      </c>
      <c r="G497" s="17">
        <v>497</v>
      </c>
      <c r="H497" s="18" t="s">
        <v>284</v>
      </c>
      <c r="I497" s="17">
        <v>15</v>
      </c>
    </row>
    <row r="498" spans="1:9">
      <c r="A498" s="17">
        <v>498</v>
      </c>
      <c r="B498" s="18" t="s">
        <v>206</v>
      </c>
      <c r="C498" s="17">
        <v>20</v>
      </c>
      <c r="G498" s="17">
        <v>498</v>
      </c>
      <c r="H498" s="18" t="s">
        <v>413</v>
      </c>
      <c r="I498" s="17">
        <v>15</v>
      </c>
    </row>
    <row r="499" spans="1:9">
      <c r="A499" s="17">
        <v>499</v>
      </c>
      <c r="B499" s="18" t="s">
        <v>223</v>
      </c>
      <c r="C499" s="17">
        <v>20</v>
      </c>
      <c r="G499" s="17">
        <v>499</v>
      </c>
      <c r="H499" s="18" t="s">
        <v>481</v>
      </c>
      <c r="I499" s="17">
        <v>15</v>
      </c>
    </row>
    <row r="500" spans="1:9" ht="30">
      <c r="A500" s="17">
        <v>500</v>
      </c>
      <c r="B500" s="18" t="s">
        <v>336</v>
      </c>
      <c r="C500" s="17">
        <v>20</v>
      </c>
      <c r="G500" s="17">
        <v>500</v>
      </c>
      <c r="H500" s="18" t="s">
        <v>491</v>
      </c>
      <c r="I500" s="17">
        <v>15</v>
      </c>
    </row>
    <row r="501" spans="1:9">
      <c r="A501" s="17">
        <v>501</v>
      </c>
      <c r="B501" s="18" t="s">
        <v>368</v>
      </c>
      <c r="C501" s="17">
        <v>20</v>
      </c>
      <c r="G501" s="17">
        <v>501</v>
      </c>
      <c r="H501" s="18" t="s">
        <v>577</v>
      </c>
      <c r="I501" s="17">
        <v>15</v>
      </c>
    </row>
    <row r="502" spans="1:9">
      <c r="A502" s="17">
        <v>502</v>
      </c>
      <c r="B502" s="18" t="s">
        <v>407</v>
      </c>
      <c r="C502" s="17">
        <v>20</v>
      </c>
      <c r="G502" s="17">
        <v>502</v>
      </c>
      <c r="H502" s="18" t="s">
        <v>135</v>
      </c>
      <c r="I502" s="17">
        <v>10</v>
      </c>
    </row>
    <row r="503" spans="1:9">
      <c r="A503" s="17">
        <v>503</v>
      </c>
      <c r="B503" s="18" t="s">
        <v>479</v>
      </c>
      <c r="C503" s="17">
        <v>20</v>
      </c>
      <c r="G503" s="17">
        <v>503</v>
      </c>
      <c r="H503" s="18" t="s">
        <v>541</v>
      </c>
      <c r="I503" s="17">
        <v>10</v>
      </c>
    </row>
    <row r="504" spans="1:9" ht="30">
      <c r="A504" s="17">
        <v>504</v>
      </c>
      <c r="B504" s="18" t="s">
        <v>190</v>
      </c>
      <c r="C504" s="17">
        <v>10</v>
      </c>
      <c r="G504" s="17">
        <v>504</v>
      </c>
      <c r="H504" s="18" t="s">
        <v>378</v>
      </c>
      <c r="I504" s="17">
        <v>5</v>
      </c>
    </row>
    <row r="505" spans="1:9">
      <c r="A505" s="17">
        <v>505</v>
      </c>
      <c r="B505" s="18" t="s">
        <v>471</v>
      </c>
      <c r="C505" s="17">
        <v>1</v>
      </c>
      <c r="G505" s="17">
        <v>505</v>
      </c>
      <c r="H505" s="18" t="s">
        <v>479</v>
      </c>
      <c r="I505" s="17">
        <v>5</v>
      </c>
    </row>
  </sheetData>
  <hyperlinks>
    <hyperlink ref="B1" r:id="rId1" display="http://www.psypokes.com/dex/psydex/242/stats"/>
    <hyperlink ref="B2" r:id="rId2" display="http://www.psypokes.com/dex/psydex/113/stats"/>
    <hyperlink ref="B3" r:id="rId3" display="http://www.psypokes.com/dex/psydex/202/stats"/>
    <hyperlink ref="B4" r:id="rId4" display="http://www.psypokes.com/dex/psydex/321/stats"/>
    <hyperlink ref="B5" r:id="rId5" display="http://www.psypokes.com/dex/psydex/143/stats"/>
    <hyperlink ref="B6" r:id="rId6" display="http://www.psypokes.com/dex/psydex/426/stats"/>
    <hyperlink ref="B7" r:id="rId7" display="http://www.psypokes.com/dex/psydex/487/stats"/>
    <hyperlink ref="B8" r:id="rId8" display="http://www.psypokes.com/dex/psydex/487_origin/stats"/>
    <hyperlink ref="B9" r:id="rId9" display="http://www.psypokes.com/dex/psydex/289/stats"/>
    <hyperlink ref="B10" r:id="rId10" display="http://www.psypokes.com/dex/psydex/297/stats"/>
    <hyperlink ref="B11" r:id="rId11" display="http://www.psypokes.com/dex/psydex/040/stats"/>
    <hyperlink ref="B12" r:id="rId12" display="http://www.psypokes.com/dex/psydex/446/stats"/>
    <hyperlink ref="B13" r:id="rId13" display="http://www.psypokes.com/dex/psydex/131/stats"/>
    <hyperlink ref="B14" r:id="rId14" display="http://www.psypokes.com/dex/psydex/134/stats"/>
    <hyperlink ref="B15" r:id="rId15" display="http://www.psypokes.com/dex/psydex/320/stats"/>
    <hyperlink ref="B16" r:id="rId16" display="http://www.psypokes.com/dex/psydex/171/stats"/>
    <hyperlink ref="B17" r:id="rId17" display="http://www.psypokes.com/dex/psydex/493/stats"/>
    <hyperlink ref="B18" r:id="rId18" display="http://www.psypokes.com/dex/psydex/488/stats"/>
    <hyperlink ref="B19" r:id="rId19" display="http://www.psypokes.com/dex/psydex/244/stats"/>
    <hyperlink ref="B20" r:id="rId20" display="http://www.psypokes.com/dex/psydex/039/stats"/>
    <hyperlink ref="B21" r:id="rId21" display="http://www.psypokes.com/dex/psydex/464/stats"/>
    <hyperlink ref="B22" r:id="rId22" display="http://www.psypokes.com/dex/psydex/423/stats"/>
    <hyperlink ref="B23" r:id="rId23" display="http://www.psypokes.com/dex/psydex/463/stats"/>
    <hyperlink ref="B24" r:id="rId24" display="http://www.psypokes.com/dex/psydex/473/stats"/>
    <hyperlink ref="B25" r:id="rId25" display="http://www.psypokes.com/dex/psydex/486/stats"/>
    <hyperlink ref="B26" r:id="rId26" display="http://www.psypokes.com/dex/psydex/365/stats"/>
    <hyperlink ref="B27" r:id="rId27" display="http://www.psypokes.com/dex/psydex/340/stats"/>
    <hyperlink ref="B28" r:id="rId28" display="http://www.psypokes.com/dex/psydex/445/stats"/>
    <hyperlink ref="B29" r:id="rId29" display="http://www.psypokes.com/dex/psydex/450/stats"/>
    <hyperlink ref="B30" r:id="rId30" display="http://www.psypokes.com/dex/psydex/250/stats"/>
    <hyperlink ref="B31" r:id="rId31" display="http://www.psypokes.com/dex/psydex/249/stats"/>
    <hyperlink ref="B32" r:id="rId32" display="http://www.psypokes.com/dex/psydex/150/stats"/>
    <hyperlink ref="B33" r:id="rId33" display="http://www.psypokes.com/dex/psydex/115/stats"/>
    <hyperlink ref="B34" r:id="rId34" display="http://www.psypokes.com/dex/psydex/089/stats"/>
    <hyperlink ref="B35" r:id="rId35" display="http://www.psypokes.com/dex/psydex/384/stats"/>
    <hyperlink ref="B36" r:id="rId36" display="http://www.psypokes.com/dex/psydex/112/stats"/>
    <hyperlink ref="B37" r:id="rId37" display="http://www.psypokes.com/dex/psydex/295/stats"/>
    <hyperlink ref="B38" r:id="rId38" display="http://www.psypokes.com/dex/psydex/435/stats"/>
    <hyperlink ref="B39" r:id="rId39" display="http://www.psypokes.com/dex/psydex/184/stats"/>
    <hyperlink ref="B40" r:id="rId40" display="http://www.psypokes.com/dex/psydex/251/stats"/>
    <hyperlink ref="B41" r:id="rId41" display="http://www.psypokes.com/dex/psydex/483/stats"/>
    <hyperlink ref="B42" r:id="rId42" display="http://www.psypokes.com/dex/psydex/206/stats"/>
    <hyperlink ref="B43" r:id="rId43" display="http://www.psypokes.com/dex/psydex/383/stats"/>
    <hyperlink ref="B44" r:id="rId44" display="http://www.psypokes.com/dex/psydex/440/stats"/>
    <hyperlink ref="B45" r:id="rId45" display="http://www.psypokes.com/dex/psydex/430/stats"/>
    <hyperlink ref="B46" r:id="rId46" display="http://www.psypokes.com/dex/psydex/385/stats"/>
    <hyperlink ref="B47" r:id="rId47" display="http://www.psypokes.com/dex/psydex/382/stats"/>
    <hyperlink ref="B48" r:id="rId48" display="http://www.psypokes.com/dex/psydex/490/stats"/>
    <hyperlink ref="B49" r:id="rId49" display="http://www.psypokes.com/dex/psydex/151/stats"/>
    <hyperlink ref="B50" r:id="rId50" display="http://www.psypokes.com/dex/psydex/164/stats"/>
    <hyperlink ref="B51" r:id="rId51" display="http://www.psypokes.com/dex/psydex/221/stats"/>
    <hyperlink ref="B52" r:id="rId52" display="http://www.psypokes.com/dex/psydex/369/stats"/>
    <hyperlink ref="B53" r:id="rId53" display="http://www.psypokes.com/dex/psydex/492/stats"/>
    <hyperlink ref="B54" r:id="rId54" display="http://www.psypokes.com/dex/psydex/492_sky/stats"/>
    <hyperlink ref="B55" r:id="rId55" display="http://www.psypokes.com/dex/psydex/245/stats"/>
    <hyperlink ref="B56" r:id="rId56" display="http://www.psypokes.com/dex/psydex/317/stats"/>
    <hyperlink ref="B57" r:id="rId57" display="http://www.psypokes.com/dex/psydex/260/stats"/>
    <hyperlink ref="B58" r:id="rId58" display="http://www.psypokes.com/dex/psydex/465/stats"/>
    <hyperlink ref="B59" r:id="rId59" display="http://www.psypokes.com/dex/psydex/248/stats"/>
    <hyperlink ref="B60" r:id="rId60" display="http://www.psypokes.com/dex/psydex/357/stats"/>
    <hyperlink ref="B61" r:id="rId61" display="http://www.psypokes.com/dex/psydex/409/stats"/>
    <hyperlink ref="B62" r:id="rId62" display="http://www.psypokes.com/dex/psydex/036/stats"/>
    <hyperlink ref="B63" r:id="rId63" display="http://www.psypokes.com/dex/psydex/103/stats"/>
    <hyperlink ref="B64" r:id="rId64" display="http://www.psypokes.com/dex/psydex/130/stats"/>
    <hyperlink ref="B65" r:id="rId65" display="http://www.psypokes.com/dex/psydex/350/stats"/>
    <hyperlink ref="B66" r:id="rId66" display="http://www.psypokes.com/dex/psydex/241/stats"/>
    <hyperlink ref="B67" r:id="rId67" display="http://www.psypokes.com/dex/psydex/195/stats"/>
    <hyperlink ref="B68" r:id="rId68" display="http://www.psypokes.com/dex/psydex/373/stats"/>
    <hyperlink ref="B69" r:id="rId69" display="http://www.psypokes.com/dex/psydex/080/stats"/>
    <hyperlink ref="B70" r:id="rId70" display="http://www.psypokes.com/dex/psydex/199/stats"/>
    <hyperlink ref="B71" r:id="rId71" display="http://www.psypokes.com/dex/psydex/389/stats"/>
    <hyperlink ref="B72" r:id="rId72" display="http://www.psypokes.com/dex/psydex/197/stats"/>
    <hyperlink ref="B73" r:id="rId73" display="http://www.psypokes.com/dex/psydex/360/stats"/>
    <hyperlink ref="B74" r:id="rId74" display="http://www.psypokes.com/dex/psydex/149/stats"/>
    <hyperlink ref="B75" r:id="rId75" display="http://www.psypokes.com/dex/psydex/485/stats"/>
    <hyperlink ref="B76" r:id="rId76" display="http://www.psypokes.com/dex/psydex/460/stats"/>
    <hyperlink ref="B77" r:id="rId77" display="http://www.psypokes.com/dex/psydex/181/stats"/>
    <hyperlink ref="B78" r:id="rId78" display="http://www.psypokes.com/dex/psydex/059/stats"/>
    <hyperlink ref="B79" r:id="rId79" display="http://www.psypokes.com/dex/psydex/144/stats"/>
    <hyperlink ref="B80" r:id="rId80" display="http://www.psypokes.com/dex/psydex/087/stats"/>
    <hyperlink ref="B81" r:id="rId81" display="http://www.psypokes.com/dex/psydex/232/stats"/>
    <hyperlink ref="B82" r:id="rId82" display="http://www.psypokes.com/dex/psydex/425/stats"/>
    <hyperlink ref="B83" r:id="rId83" display="http://www.psypokes.com/dex/psydex/210/stats"/>
    <hyperlink ref="B84" r:id="rId84" display="http://www.psypokes.com/dex/psydex/174/stats"/>
    <hyperlink ref="B85" r:id="rId85" display="http://www.psypokes.com/dex/psydex/108/stats"/>
    <hyperlink ref="B86" r:id="rId86" display="http://www.psypokes.com/dex/psydex/068/stats"/>
    <hyperlink ref="B87" r:id="rId87" display="http://www.psypokes.com/dex/psydex/146/stats"/>
    <hyperlink ref="B88" r:id="rId88" display="http://www.psypokes.com/dex/psydex/031/stats"/>
    <hyperlink ref="B89" r:id="rId89" display="http://www.psypokes.com/dex/psydex/484/stats"/>
    <hyperlink ref="B90" r:id="rId90" display="http://www.psypokes.com/dex/psydex/231/stats"/>
    <hyperlink ref="B91" r:id="rId91" display="http://www.psypokes.com/dex/psydex/186/stats"/>
    <hyperlink ref="B92" r:id="rId92" display="http://www.psypokes.com/dex/psydex/062/stats"/>
    <hyperlink ref="B93" r:id="rId93" display="http://www.psypokes.com/dex/psydex/243/stats"/>
    <hyperlink ref="B94" r:id="rId94" display="http://www.psypokes.com/dex/psydex/364/stats"/>
    <hyperlink ref="B95" r:id="rId95" display="http://www.psypokes.com/dex/psydex/275/stats"/>
    <hyperlink ref="B96" r:id="rId96" display="http://www.psypokes.com/dex/psydex/079/stats"/>
    <hyperlink ref="B97" r:id="rId97" display="http://www.psypokes.com/dex/psydex/217/stats"/>
    <hyperlink ref="B98" r:id="rId98" display="http://www.psypokes.com/dex/psydex/145/stats"/>
    <hyperlink ref="B99" r:id="rId99" display="http://www.psypokes.com/dex/psydex/346/stats"/>
    <hyperlink ref="B100" r:id="rId100" display="http://www.psypokes.com/dex/psydex/469/stats"/>
    <hyperlink ref="B101" r:id="rId101" display="http://www.psypokes.com/dex/psydex/169/stats"/>
    <hyperlink ref="B102" r:id="rId102" display="http://www.psypokes.com/dex/psydex/160/stats"/>
    <hyperlink ref="B103" r:id="rId103" display="http://www.psypokes.com/dex/psydex/419/stats"/>
    <hyperlink ref="B104" r:id="rId104" display="http://www.psypokes.com/dex/psydex/162/stats"/>
    <hyperlink ref="B105" r:id="rId105" display="http://www.psypokes.com/dex/psydex/097/stats"/>
    <hyperlink ref="B106" r:id="rId106" display="http://www.psypokes.com/dex/psydex/474/stats"/>
    <hyperlink ref="B107" r:id="rId107" display="http://www.psypokes.com/dex/psydex/233/stats"/>
    <hyperlink ref="B108" r:id="rId108" display="http://www.psypokes.com/dex/psydex/398/stats"/>
    <hyperlink ref="B109" r:id="rId109" display="http://www.psypokes.com/dex/psydex/468/stats"/>
    <hyperlink ref="B110" r:id="rId110" display="http://www.psypokes.com/dex/psydex/395/stats"/>
    <hyperlink ref="B111" r:id="rId111" display="http://www.psypokes.com/dex/psydex/294/stats"/>
    <hyperlink ref="B112" r:id="rId112" display="http://www.psypokes.com/dex/psydex/018/stats"/>
    <hyperlink ref="B113" r:id="rId113" display="http://www.psypokes.com/dex/psydex/454/stats"/>
    <hyperlink ref="B114" r:id="rId114" display="http://www.psypokes.com/dex/psydex/034/stats"/>
    <hyperlink ref="B115" r:id="rId115" display="http://www.psypokes.com/dex/psydex/142/stats"/>
    <hyperlink ref="B116" r:id="rId116" display="http://www.psypokes.com/dex/psydex/257/stats"/>
    <hyperlink ref="B117" r:id="rId117" display="http://www.psypokes.com/dex/psydex/330/stats"/>
    <hyperlink ref="B118" r:id="rId118" display="http://www.psypokes.com/dex/psydex/362/stats"/>
    <hyperlink ref="B119" r:id="rId119" display="http://www.psypokes.com/dex/psydex/055/stats"/>
    <hyperlink ref="B120" r:id="rId120" display="http://www.psypokes.com/dex/psydex/076/stats"/>
    <hyperlink ref="B121" r:id="rId121" display="http://www.psypokes.com/dex/psydex/088/stats"/>
    <hyperlink ref="B122" r:id="rId122" display="http://www.psypokes.com/dex/psydex/326/stats"/>
    <hyperlink ref="B123" r:id="rId123" display="http://www.psypokes.com/dex/psydex/214/stats"/>
    <hyperlink ref="B124" r:id="rId124" display="http://www.psypokes.com/dex/psydex/380/stats"/>
    <hyperlink ref="B125" r:id="rId125" display="http://www.psypokes.com/dex/psydex/381/stats"/>
    <hyperlink ref="B126" r:id="rId126" display="http://www.psypokes.com/dex/psydex/272/stats"/>
    <hyperlink ref="B127" r:id="rId127" display="http://www.psypokes.com/dex/psydex/405/stats"/>
    <hyperlink ref="B128" r:id="rId128" display="http://www.psypokes.com/dex/psydex/067/stats"/>
    <hyperlink ref="B129" r:id="rId129" display="http://www.psypokes.com/dex/psydex/154/stats"/>
    <hyperlink ref="B130" r:id="rId130" display="http://www.psypokes.com/dex/psydex/481/stats"/>
    <hyperlink ref="B131" r:id="rId131" display="http://www.psypokes.com/dex/psydex/376/stats"/>
    <hyperlink ref="B132" r:id="rId132" display="http://www.psypokes.com/dex/psydex/489/stats"/>
    <hyperlink ref="B133" r:id="rId133" display="http://www.psypokes.com/dex/psydex/378/stats"/>
    <hyperlink ref="B134" r:id="rId134" display="http://www.psypokes.com/dex/psydex/377/stats"/>
    <hyperlink ref="B135" r:id="rId135" display="http://www.psypokes.com/dex/psydex/379/stats"/>
    <hyperlink ref="B136" r:id="rId136" display="http://www.psypokes.com/dex/psydex/111/stats"/>
    <hyperlink ref="B137" r:id="rId137" display="http://www.psypokes.com/dex/psydex/119/stats"/>
    <hyperlink ref="B138" r:id="rId138" display="http://www.psypokes.com/dex/psydex/073/stats"/>
    <hyperlink ref="B139" r:id="rId139" display="http://www.psypokes.com/dex/psydex/003/stats"/>
    <hyperlink ref="B140" r:id="rId140" display="http://www.psypokes.com/dex/psydex/071/stats"/>
    <hyperlink ref="B141" r:id="rId141" display="http://www.psypokes.com/dex/psydex/288/stats"/>
    <hyperlink ref="B142" r:id="rId142" display="http://www.psypokes.com/dex/psydex/400/stats"/>
    <hyperlink ref="B143" r:id="rId143" display="http://www.psypokes.com/dex/psydex/009/stats"/>
    <hyperlink ref="B144" r:id="rId144" display="http://www.psypokes.com/dex/psydex/006/stats"/>
    <hyperlink ref="B145" r:id="rId145" display="http://www.psypokes.com/dex/psydex/264/stats"/>
    <hyperlink ref="B146" r:id="rId146" display="http://www.psypokes.com/dex/psydex/157/stats"/>
    <hyperlink ref="B147" r:id="rId147" display="http://www.psypokes.com/dex/psydex/402/stats"/>
    <hyperlink ref="B148" r:id="rId148" display="http://www.psypokes.com/dex/psydex/441/stats"/>
    <hyperlink ref="B149" r:id="rId149" display="http://www.psypokes.com/dex/psydex/392/stats"/>
    <hyperlink ref="B150" r:id="rId150" display="http://www.psypokes.com/dex/psydex/422/stats"/>
    <hyperlink ref="B151" r:id="rId151" display="http://www.psypokes.com/dex/psydex/334/stats"/>
    <hyperlink ref="B152" r:id="rId152" display="http://www.psypokes.com/dex/psydex/424/stats"/>
    <hyperlink ref="B153" r:id="rId153" display="http://www.psypokes.com/dex/psydex/348/stats"/>
    <hyperlink ref="B154" r:id="rId154" display="http://www.psypokes.com/dex/psydex/482/stats"/>
    <hyperlink ref="B155" r:id="rId155" display="http://www.psypokes.com/dex/psydex/182/stats"/>
    <hyperlink ref="B156" r:id="rId156" display="http://www.psypokes.com/dex/psydex/170/stats"/>
    <hyperlink ref="B157" r:id="rId157" display="http://www.psypokes.com/dex/psydex/466/stats"/>
    <hyperlink ref="B158" r:id="rId158" display="http://www.psypokes.com/dex/psydex/205/stats"/>
    <hyperlink ref="B159" r:id="rId159" display="http://www.psypokes.com/dex/psydex/472/stats"/>
    <hyperlink ref="B160" r:id="rId160" display="http://www.psypokes.com/dex/psydex/042/stats"/>
    <hyperlink ref="B161" r:id="rId161" display="http://www.psypokes.com/dex/psydex/388/stats"/>
    <hyperlink ref="B162" r:id="rId162" display="http://www.psypokes.com/dex/psydex/229/stats"/>
    <hyperlink ref="B163" r:id="rId163" display="http://www.psypokes.com/dex/psydex/189/stats"/>
    <hyperlink ref="B164" r:id="rId164" display="http://www.psypokes.com/dex/psydex/230/stats"/>
    <hyperlink ref="B165" r:id="rId165" display="http://www.psypokes.com/dex/psydex/467/stats"/>
    <hyperlink ref="B166" r:id="rId166" display="http://www.psypokes.com/dex/psydex/224/stats"/>
    <hyperlink ref="B167" r:id="rId167" display="http://www.psypokes.com/dex/psydex/028/stats"/>
    <hyperlink ref="B168" r:id="rId168" display="http://www.psypokes.com/dex/psydex/208/stats"/>
    <hyperlink ref="B169" r:id="rId169" display="http://www.psypokes.com/dex/psydex/192/stats"/>
    <hyperlink ref="B170" r:id="rId170" display="http://www.psypokes.com/dex/psydex/128/stats"/>
    <hyperlink ref="B171" r:id="rId171" display="http://www.psypokes.com/dex/psydex/480/stats"/>
    <hyperlink ref="B172" r:id="rId172" display="http://www.psypokes.com/dex/psydex/045/stats"/>
    <hyperlink ref="B173" r:id="rId173" display="http://www.psypokes.com/dex/psydex/455/stats"/>
    <hyperlink ref="B174" r:id="rId174" display="http://www.psypokes.com/dex/psydex/038/stats"/>
    <hyperlink ref="B175" r:id="rId175" display="http://www.psypokes.com/dex/psydex/336/stats"/>
    <hyperlink ref="B176" r:id="rId176" display="http://www.psypokes.com/dex/psydex/234/stats"/>
    <hyperlink ref="B177" r:id="rId177" display="http://www.psypokes.com/dex/psydex/335/stats"/>
    <hyperlink ref="B178" r:id="rId178" display="http://www.psypokes.com/dex/psydex/296/stats"/>
    <hyperlink ref="B179" r:id="rId179" display="http://www.psypokes.com/dex/psydex/432/stats"/>
    <hyperlink ref="B180" r:id="rId180" display="http://www.psypokes.com/dex/psydex/306/stats"/>
    <hyperlink ref="B181" r:id="rId181" display="http://www.psypokes.com/dex/psydex/168/stats"/>
    <hyperlink ref="B182" r:id="rId182" display="http://www.psypokes.com/dex/psydex/332/stats"/>
    <hyperlink ref="B183" r:id="rId183" display="http://www.psypokes.com/dex/psydex/323/stats"/>
    <hyperlink ref="B184" r:id="rId184" display="http://www.psypokes.com/dex/psydex/351/stats"/>
    <hyperlink ref="B185" r:id="rId185" display="http://www.psypokes.com/dex/psydex/421/stats"/>
    <hyperlink ref="B186" r:id="rId186" display="http://www.psypokes.com/dex/psydex/035/stats"/>
    <hyperlink ref="B187" r:id="rId187" display="http://www.psypokes.com/dex/psydex/491/stats"/>
    <hyperlink ref="B188" r:id="rId188" display="http://www.psypokes.com/dex/psydex/301/stats"/>
    <hyperlink ref="B189" r:id="rId189" display="http://www.psypokes.com/dex/psydex/452/stats"/>
    <hyperlink ref="B190" r:id="rId190" display="http://www.psypokes.com/dex/psydex/180/stats"/>
    <hyperlink ref="B191" r:id="rId191" display="http://www.psypokes.com/dex/psydex/478/stats"/>
    <hyperlink ref="B192" r:id="rId192" display="http://www.psypokes.com/dex/psydex/203/stats"/>
    <hyperlink ref="B193" r:id="rId193" display="http://www.psypokes.com/dex/psydex/316/stats"/>
    <hyperlink ref="B194" r:id="rId194" display="http://www.psypokes.com/dex/psydex/448/stats"/>
    <hyperlink ref="B195" r:id="rId195" display="http://www.psypokes.com/dex/psydex/337/stats"/>
    <hyperlink ref="B196" r:id="rId196" display="http://www.psypokes.com/dex/psydex/066/stats"/>
    <hyperlink ref="B197" r:id="rId197" display="http://www.psypokes.com/dex/psydex/462/stats"/>
    <hyperlink ref="B198" r:id="rId198" display="http://www.psypokes.com/dex/psydex/310/stats"/>
    <hyperlink ref="B199" r:id="rId199" display="http://www.psypokes.com/dex/psydex/183/stats"/>
    <hyperlink ref="B200" r:id="rId200" display="http://www.psypokes.com/dex/psydex/259/stats"/>
    <hyperlink ref="B201" r:id="rId201" display="http://www.psypokes.com/dex/psydex/284/stats"/>
    <hyperlink ref="B202" r:id="rId202" display="http://www.psypokes.com/dex/psydex/262/stats"/>
    <hyperlink ref="B203" r:id="rId203" display="http://www.psypokes.com/dex/psydex/414/stats"/>
    <hyperlink ref="B204" r:id="rId204" display="http://www.psypokes.com/dex/psydex/030/stats"/>
    <hyperlink ref="B205" r:id="rId205" display="http://www.psypokes.com/dex/psydex/274/stats"/>
    <hyperlink ref="B206" r:id="rId206" display="http://www.psypokes.com/dex/psydex/139/stats"/>
    <hyperlink ref="B207" r:id="rId207" display="http://www.psypokes.com/dex/psydex/247/stats"/>
    <hyperlink ref="B208" r:id="rId208" display="http://www.psypokes.com/dex/psydex/254/stats"/>
    <hyperlink ref="B209" r:id="rId209" display="http://www.psypokes.com/dex/psydex/212/stats"/>
    <hyperlink ref="B210" r:id="rId210" display="http://www.psypokes.com/dex/psydex/123/stats"/>
    <hyperlink ref="B211" r:id="rId211" display="http://www.psypokes.com/dex/psydex/319/stats"/>
    <hyperlink ref="B212" r:id="rId212" display="http://www.psypokes.com/dex/psydex/338/stats"/>
    <hyperlink ref="B213" r:id="rId213" display="http://www.psypokes.com/dex/psydex/363/stats"/>
    <hyperlink ref="B214" r:id="rId214" display="http://www.psypokes.com/dex/psydex/185/stats"/>
    <hyperlink ref="B215" r:id="rId215" display="http://www.psypokes.com/dex/psydex/324/stats"/>
    <hyperlink ref="B216" r:id="rId216" display="http://www.psypokes.com/dex/psydex/049/stats"/>
    <hyperlink ref="B217" r:id="rId217" display="http://www.psypokes.com/dex/psydex/416/stats"/>
    <hyperlink ref="B218" r:id="rId218" display="http://www.psypokes.com/dex/psydex/461/stats"/>
    <hyperlink ref="B219" r:id="rId219" display="http://www.psypokes.com/dex/psydex/457/stats"/>
    <hyperlink ref="B220" r:id="rId220" display="http://www.psypokes.com/dex/psydex/444/stats"/>
    <hyperlink ref="B221" r:id="rId221" display="http://www.psypokes.com/dex/psydex/475/stats"/>
    <hyperlink ref="B222" r:id="rId222" display="http://www.psypokes.com/dex/psydex/282/stats"/>
    <hyperlink ref="B223" r:id="rId223" display="http://www.psypokes.com/dex/psydex/449/stats"/>
    <hyperlink ref="B224" r:id="rId224" display="http://www.psypokes.com/dex/psydex/437/stats"/>
    <hyperlink ref="B225" r:id="rId225" display="http://www.psypokes.com/dex/psydex/408/stats"/>
    <hyperlink ref="B226" r:id="rId226" display="http://www.psypokes.com/dex/psydex/345/stats"/>
    <hyperlink ref="B227" r:id="rId227" display="http://www.psypokes.com/dex/psydex/359/stats"/>
    <hyperlink ref="B228" r:id="rId228" display="http://www.psypokes.com/dex/psydex/015/stats"/>
    <hyperlink ref="B229" r:id="rId229" display="http://www.psypokes.com/dex/psydex/358/stats"/>
    <hyperlink ref="B230" r:id="rId230" display="http://www.psypokes.com/dex/psydex/159/stats"/>
    <hyperlink ref="B231" r:id="rId231" display="http://www.psypokes.com/dex/psydex/125/stats"/>
    <hyperlink ref="B232" r:id="rId232" display="http://www.psypokes.com/dex/psydex/196/stats"/>
    <hyperlink ref="B233" r:id="rId233" display="http://www.psypokes.com/dex/psydex/022/stats"/>
    <hyperlink ref="B234" r:id="rId234" display="http://www.psypokes.com/dex/psydex/136/stats"/>
    <hyperlink ref="B235" r:id="rId235" display="http://www.psypokes.com/dex/psydex/471/stats"/>
    <hyperlink ref="B236" r:id="rId236" display="http://www.psypokes.com/dex/psydex/207/stats"/>
    <hyperlink ref="B237" r:id="rId237" display="http://www.psypokes.com/dex/psydex/314/stats"/>
    <hyperlink ref="B238" r:id="rId238" display="http://www.psypokes.com/dex/psydex/135/stats"/>
    <hyperlink ref="B239" r:id="rId239" display="http://www.psypokes.com/dex/psydex/124/stats"/>
    <hyperlink ref="B240" r:id="rId240" display="http://www.psypokes.com/dex/psydex/470/stats"/>
    <hyperlink ref="B241" r:id="rId241" display="http://www.psypokes.com/dex/psydex/428/stats"/>
    <hyperlink ref="B242" r:id="rId242" display="http://www.psypokes.com/dex/psydex/126/stats"/>
    <hyperlink ref="B243" r:id="rId243" display="http://www.psypokes.com/dex/psydex/226/stats"/>
    <hyperlink ref="B244" r:id="rId244" display="http://www.psypokes.com/dex/psydex/053/stats"/>
    <hyperlink ref="B245" r:id="rId245" display="http://www.psypokes.com/dex/psydex/127/stats"/>
    <hyperlink ref="B246" r:id="rId246" display="http://www.psypokes.com/dex/psydex/061/stats"/>
    <hyperlink ref="B247" r:id="rId247" display="http://www.psypokes.com/dex/psydex/137/stats"/>
    <hyperlink ref="B248" r:id="rId248" display="http://www.psypokes.com/dex/psydex/057/stats"/>
    <hyperlink ref="B249" r:id="rId249" display="http://www.psypokes.com/dex/psydex/211/stats"/>
    <hyperlink ref="B250" r:id="rId250" display="http://www.psypokes.com/dex/psydex/078/stats"/>
    <hyperlink ref="B251" r:id="rId251" display="http://www.psypokes.com/dex/psydex/086/stats"/>
    <hyperlink ref="B252" r:id="rId252" display="http://www.psypokes.com/dex/psydex/372/stats"/>
    <hyperlink ref="B253" r:id="rId253" display="http://www.psypokes.com/dex/psydex/227/stats"/>
    <hyperlink ref="B254" r:id="rId254" display="http://www.psypokes.com/dex/psydex/114/stats"/>
    <hyperlink ref="B255" r:id="rId255" display="http://www.psypokes.com/dex/psydex/313/stats"/>
    <hyperlink ref="B256" r:id="rId256" display="http://www.psypokes.com/dex/psydex/070/stats"/>
    <hyperlink ref="B257" r:id="rId257" display="http://www.psypokes.com/dex/psydex/110/stats"/>
    <hyperlink ref="B258" r:id="rId258" display="http://www.psypokes.com/dex/psydex/178/stats"/>
    <hyperlink ref="B259" r:id="rId259" display="http://www.psypokes.com/dex/psydex/193/stats"/>
    <hyperlink ref="B260" r:id="rId260" display="http://www.psypokes.com/dex/psydex/354/stats"/>
    <hyperlink ref="B261" r:id="rId261" display="http://www.psypokes.com/dex/psydex/391/stats"/>
    <hyperlink ref="B262" r:id="rId262" display="http://www.psypokes.com/dex/psydex/394/stats"/>
    <hyperlink ref="B263" r:id="rId263" display="http://www.psypokes.com/dex/psydex/293/stats"/>
    <hyperlink ref="B264" r:id="rId264" display="http://www.psypokes.com/dex/psydex/342/stats"/>
    <hyperlink ref="B265" r:id="rId265" display="http://www.psypokes.com/dex/psydex/017/stats"/>
    <hyperlink ref="B266" r:id="rId266" display="http://www.psypokes.com/dex/psydex/434/stats"/>
    <hyperlink ref="B267" r:id="rId267" display="http://www.psypokes.com/dex/psydex/148/stats"/>
    <hyperlink ref="B268" r:id="rId268" display="http://www.psypokes.com/dex/psydex/033/stats"/>
    <hyperlink ref="B269" r:id="rId269" display="http://www.psypokes.com/dex/psydex/291/stats"/>
    <hyperlink ref="B270" r:id="rId270" display="http://www.psypokes.com/dex/psydex/024/stats"/>
    <hyperlink ref="B271" r:id="rId271" display="http://www.psypokes.com/dex/psydex/411/stats"/>
    <hyperlink ref="B272" r:id="rId272" display="http://www.psypokes.com/dex/psydex/153/stats"/>
    <hyperlink ref="B273" r:id="rId273" display="http://www.psypokes.com/dex/psydex/267/stats"/>
    <hyperlink ref="B274" r:id="rId274" display="http://www.psypokes.com/dex/psydex/286/stats"/>
    <hyperlink ref="B275" r:id="rId275" display="http://www.psypokes.com/dex/psydex/012/stats"/>
    <hyperlink ref="B276" r:id="rId276" display="http://www.psypokes.com/dex/psydex/344/stats"/>
    <hyperlink ref="B277" r:id="rId277" display="http://www.psypokes.com/dex/psydex/256/stats"/>
    <hyperlink ref="B278" r:id="rId278" display="http://www.psypokes.com/dex/psydex/085/stats"/>
    <hyperlink ref="B279" r:id="rId279" display="http://www.psypokes.com/dex/psydex/096/stats"/>
    <hyperlink ref="B280" r:id="rId280" display="http://www.psypokes.com/dex/psydex/269/stats"/>
    <hyperlink ref="B281" r:id="rId281" display="http://www.psypokes.com/dex/psydex/101/stats"/>
    <hyperlink ref="B282" r:id="rId282" display="http://www.psypokes.com/dex/psydex/102/stats"/>
    <hyperlink ref="B283" r:id="rId283" display="http://www.psypokes.com/dex/psydex/094/stats"/>
    <hyperlink ref="B284" r:id="rId284" display="http://www.psypokes.com/dex/psydex/044/stats"/>
    <hyperlink ref="B285" r:id="rId285" display="http://www.psypokes.com/dex/psydex/163/stats"/>
    <hyperlink ref="B286" r:id="rId286" display="http://www.psypokes.com/dex/psydex/002/stats"/>
    <hyperlink ref="B287" r:id="rId287" display="http://www.psypokes.com/dex/psydex/141/stats"/>
    <hyperlink ref="B288" r:id="rId288" display="http://www.psypokes.com/dex/psydex/352/stats"/>
    <hyperlink ref="B289" r:id="rId289" display="http://www.psypokes.com/dex/psydex/305/stats"/>
    <hyperlink ref="B290" r:id="rId290" display="http://www.psypokes.com/dex/psydex/271/stats"/>
    <hyperlink ref="B291" r:id="rId291" display="http://www.psypokes.com/dex/psydex/404/stats"/>
    <hyperlink ref="B292" r:id="rId292" display="http://www.psypokes.com/dex/psydex/105/stats"/>
    <hyperlink ref="B293" r:id="rId293" display="http://www.psypokes.com/dex/psydex/308/stats"/>
    <hyperlink ref="B294" r:id="rId294" display="http://www.psypokes.com/dex/psydex/375/stats"/>
    <hyperlink ref="B295" r:id="rId295" display="http://www.psypokes.com/dex/psydex/312/stats"/>
    <hyperlink ref="B296" r:id="rId296" display="http://www.psypokes.com/dex/psydex/200/stats"/>
    <hyperlink ref="B297" r:id="rId297" display="http://www.psypokes.com/dex/psydex/429/stats"/>
    <hyperlink ref="B298" r:id="rId298" display="http://www.psypokes.com/dex/psydex/198/stats"/>
    <hyperlink ref="B299" r:id="rId299" display="http://www.psypokes.com/dex/psydex/322/stats"/>
    <hyperlink ref="B300" r:id="rId300" display="http://www.psypokes.com/dex/psydex/417/stats"/>
    <hyperlink ref="B301" r:id="rId301" display="http://www.psypokes.com/dex/psydex/047/stats"/>
    <hyperlink ref="B302" r:id="rId302" display="http://www.psypokes.com/dex/psydex/279/stats"/>
    <hyperlink ref="B303" r:id="rId303" display="http://www.psypokes.com/dex/psydex/311/stats"/>
    <hyperlink ref="B304" r:id="rId304" display="http://www.psypokes.com/dex/psydex/476/stats"/>
    <hyperlink ref="B305" r:id="rId305" display="http://www.psypokes.com/dex/psydex/026/stats"/>
    <hyperlink ref="B306" r:id="rId306" display="http://www.psypokes.com/dex/psydex/407/stats"/>
    <hyperlink ref="B307" r:id="rId307" display="http://www.psypokes.com/dex/psydex/285/stats"/>
    <hyperlink ref="B308" r:id="rId308" display="http://www.psypokes.com/dex/psydex/287/stats"/>
    <hyperlink ref="B309" r:id="rId309" display="http://www.psypokes.com/dex/psydex/459/stats"/>
    <hyperlink ref="B310" r:id="rId310" display="http://www.psypokes.com/dex/psydex/209/stats"/>
    <hyperlink ref="B311" r:id="rId311" display="http://www.psypokes.com/dex/psydex/327/stats"/>
    <hyperlink ref="B312" r:id="rId312" display="http://www.psypokes.com/dex/psydex/325/stats"/>
    <hyperlink ref="B313" r:id="rId313" display="http://www.psypokes.com/dex/psydex/121/stats"/>
    <hyperlink ref="B314" r:id="rId314" display="http://www.psypokes.com/dex/psydex/277/stats"/>
    <hyperlink ref="B315" r:id="rId315" display="http://www.psypokes.com/dex/psydex/216/stats"/>
    <hyperlink ref="B316" r:id="rId316" display="http://www.psypokes.com/dex/psydex/048/stats"/>
    <hyperlink ref="B317" r:id="rId317" display="http://www.psypokes.com/dex/psydex/413/stats"/>
    <hyperlink ref="B318" r:id="rId318" display="http://www.psypokes.com/dex/psydex/413_sandy/stats"/>
    <hyperlink ref="B319" r:id="rId319" display="http://www.psypokes.com/dex/psydex/413_trash/stats"/>
    <hyperlink ref="B320" r:id="rId320" display="http://www.psypokes.com/dex/psydex/399/stats"/>
    <hyperlink ref="B321" r:id="rId321" display="http://www.psypokes.com/dex/psydex/008/stats"/>
    <hyperlink ref="B322" r:id="rId322" display="http://www.psypokes.com/dex/psydex/005/stats"/>
    <hyperlink ref="B323" r:id="rId323" display="http://www.psypokes.com/dex/psydex/443/stats"/>
    <hyperlink ref="B324" r:id="rId324" display="http://www.psypokes.com/dex/psydex/156/stats"/>
    <hyperlink ref="B325" r:id="rId325" display="http://www.psypokes.com/dex/psydex/436/stats"/>
    <hyperlink ref="B326" r:id="rId326" display="http://www.psypokes.com/dex/psydex/190/stats"/>
    <hyperlink ref="B327" r:id="rId327" display="http://www.psypokes.com/dex/psydex/065/stats"/>
    <hyperlink ref="B328" r:id="rId328" display="http://www.psypokes.com/dex/psydex/418/stats"/>
    <hyperlink ref="B329" r:id="rId329" display="http://www.psypokes.com/dex/psydex/427/stats"/>
    <hyperlink ref="B330" r:id="rId330" display="http://www.psypokes.com/dex/psydex/222/stats"/>
    <hyperlink ref="B331" r:id="rId331" display="http://www.psypokes.com/dex/psydex/133/stats"/>
    <hyperlink ref="B332" r:id="rId332" display="http://www.psypokes.com/dex/psydex/368/stats"/>
    <hyperlink ref="B333" r:id="rId333" display="http://www.psypokes.com/dex/psydex/075/stats"/>
    <hyperlink ref="B334" r:id="rId334" display="http://www.psypokes.com/dex/psydex/058/stats"/>
    <hyperlink ref="B335" r:id="rId335" display="http://www.psypokes.com/dex/psydex/367/stats"/>
    <hyperlink ref="B336" r:id="rId336" display="http://www.psypokes.com/dex/psydex/099/stats"/>
    <hyperlink ref="B337" r:id="rId337" display="http://www.psypokes.com/dex/psydex/166/stats"/>
    <hyperlink ref="B338" r:id="rId338" display="http://www.psypokes.com/dex/psydex/179/stats"/>
    <hyperlink ref="B339" r:id="rId339" display="http://www.psypokes.com/dex/psydex/029/stats"/>
    <hyperlink ref="B340" r:id="rId340" display="http://www.psypokes.com/dex/psydex/020/stats"/>
    <hyperlink ref="B341" r:id="rId341" display="http://www.psypokes.com/dex/psydex/117/stats"/>
    <hyperlink ref="B342" r:id="rId342" display="http://www.psypokes.com/dex/psydex/188/stats"/>
    <hyperlink ref="B343" r:id="rId343" display="http://www.psypokes.com/dex/psydex/235/stats"/>
    <hyperlink ref="B344" r:id="rId344" display="http://www.psypokes.com/dex/psydex/215/stats"/>
    <hyperlink ref="B345" r:id="rId345" display="http://www.psypokes.com/dex/psydex/397/stats"/>
    <hyperlink ref="B346" r:id="rId346" display="http://www.psypokes.com/dex/psydex/176/stats"/>
    <hyperlink ref="B347" r:id="rId347" display="http://www.psypokes.com/dex/psydex/387/stats"/>
    <hyperlink ref="B348" r:id="rId348" display="http://www.psypokes.com/dex/psydex/194/stats"/>
    <hyperlink ref="B349" r:id="rId349" display="http://www.psypokes.com/dex/psydex/393/stats"/>
    <hyperlink ref="B350" r:id="rId350" display="http://www.psypokes.com/dex/psydex/083/stats"/>
    <hyperlink ref="B351" r:id="rId351" display="http://www.psypokes.com/dex/psydex/304/stats"/>
    <hyperlink ref="B352" r:id="rId352" display="http://www.psypokes.com/dex/psydex/298/stats"/>
    <hyperlink ref="B353" r:id="rId353" display="http://www.psypokes.com/dex/psydex/339/stats"/>
    <hyperlink ref="B354" r:id="rId354" display="http://www.psypokes.com/dex/psydex/069/stats"/>
    <hyperlink ref="B355" r:id="rId355" display="http://www.psypokes.com/dex/psydex/438/stats"/>
    <hyperlink ref="B356" r:id="rId356" display="http://www.psypokes.com/dex/psydex/331/stats"/>
    <hyperlink ref="B357" r:id="rId357" display="http://www.psypokes.com/dex/psydex/268/stats"/>
    <hyperlink ref="B358" r:id="rId358" display="http://www.psypokes.com/dex/psydex/173/stats"/>
    <hyperlink ref="B359" r:id="rId359" display="http://www.psypokes.com/dex/psydex/091/stats"/>
    <hyperlink ref="B360" r:id="rId360" display="http://www.psypokes.com/dex/psydex/104/stats"/>
    <hyperlink ref="B361" r:id="rId361" display="http://www.psypokes.com/dex/psydex/386/stats"/>
    <hyperlink ref="B362" r:id="rId362" display="http://www.psypokes.com/dex/psydex/386_attack/stats"/>
    <hyperlink ref="B363" r:id="rId363" display="http://www.psypokes.com/dex/psydex/386_defense/stats"/>
    <hyperlink ref="B364" r:id="rId364" display="http://www.psypokes.com/dex/psydex/386_speed/stats"/>
    <hyperlink ref="B365" r:id="rId365" display="http://www.psypokes.com/dex/psydex/253/stats"/>
    <hyperlink ref="B366" r:id="rId366" display="http://www.psypokes.com/dex/psydex/107/stats"/>
    <hyperlink ref="B367" r:id="rId367" display="http://www.psypokes.com/dex/psydex/106/stats"/>
    <hyperlink ref="B368" r:id="rId368" display="http://www.psypokes.com/dex/psydex/237/stats"/>
    <hyperlink ref="B369" r:id="rId369" display="http://www.psypokes.com/dex/psydex/246/stats"/>
    <hyperlink ref="B370" r:id="rId370" display="http://www.psypokes.com/dex/psydex/219/stats"/>
    <hyperlink ref="B371" r:id="rId371" display="http://www.psypokes.com/dex/psydex/082/stats"/>
    <hyperlink ref="B372" r:id="rId372" display="http://www.psypokes.com/dex/psydex/303/stats"/>
    <hyperlink ref="B373" r:id="rId373" display="http://www.psypokes.com/dex/psydex/011/stats"/>
    <hyperlink ref="B374" r:id="rId374" display="http://www.psypokes.com/dex/psydex/258/stats"/>
    <hyperlink ref="B375" r:id="rId375" display="http://www.psypokes.com/dex/psydex/204/stats"/>
    <hyperlink ref="B376" r:id="rId376" display="http://www.psypokes.com/dex/psydex/077/stats"/>
    <hyperlink ref="B377" r:id="rId377" display="http://www.psypokes.com/dex/psydex/054/stats"/>
    <hyperlink ref="B378" r:id="rId378" display="http://www.psypokes.com/dex/psydex/315/stats"/>
    <hyperlink ref="B379" r:id="rId379" display="http://www.psypokes.com/dex/psydex/479/stats"/>
    <hyperlink ref="B380" r:id="rId380" display="http://www.psypokes.com/dex/psydex/479_fan/stats"/>
    <hyperlink ref="B381" r:id="rId381" display="http://www.psypokes.com/dex/psydex/479_frost/stats"/>
    <hyperlink ref="B382" r:id="rId382" display="http://www.psypokes.com/dex/psydex/479_heat/stats"/>
    <hyperlink ref="B383" r:id="rId383" display="http://www.psypokes.com/dex/psydex/479_mow/stats"/>
    <hyperlink ref="B384" r:id="rId384" display="http://www.psypokes.com/dex/psydex/479_wash/stats"/>
    <hyperlink ref="B385" r:id="rId385" display="http://www.psypokes.com/dex/psydex/302/stats"/>
    <hyperlink ref="B386" r:id="rId386" display="http://www.psypokes.com/dex/psydex/027/stats"/>
    <hyperlink ref="B387" r:id="rId387" display="http://www.psypokes.com/dex/psydex/266/stats"/>
    <hyperlink ref="B388" r:id="rId388" display="http://www.psypokes.com/dex/psydex/300/stats"/>
    <hyperlink ref="B389" r:id="rId389" display="http://www.psypokes.com/dex/psydex/361/stats"/>
    <hyperlink ref="B390" r:id="rId390" display="http://www.psypokes.com/dex/psydex/442/stats"/>
    <hyperlink ref="B391" r:id="rId391" display="http://www.psypokes.com/dex/psydex/220/stats"/>
    <hyperlink ref="B392" r:id="rId392" display="http://www.psypokes.com/dex/psydex/158/stats"/>
    <hyperlink ref="B393" r:id="rId393" display="http://www.psypokes.com/dex/psydex/329/stats"/>
    <hyperlink ref="B394" r:id="rId394" display="http://www.psypokes.com/dex/psydex/456/stats"/>
    <hyperlink ref="B395" r:id="rId395" display="http://www.psypokes.com/dex/psydex/431/stats"/>
    <hyperlink ref="B396" r:id="rId396" display="http://www.psypokes.com/dex/psydex/453/stats"/>
    <hyperlink ref="B397" r:id="rId397" display="http://www.psypokes.com/dex/psydex/132/stats"/>
    <hyperlink ref="B398" r:id="rId398" display="http://www.psypokes.com/dex/psydex/201/stats"/>
    <hyperlink ref="B399" r:id="rId399" display="http://www.psypokes.com/dex/psydex/032/stats"/>
    <hyperlink ref="B400" r:id="rId400" display="http://www.psypokes.com/dex/psydex/347/stats"/>
    <hyperlink ref="B401" r:id="rId401" display="http://www.psypokes.com/dex/psydex/371/stats"/>
    <hyperlink ref="B402" r:id="rId402" display="http://www.psypokes.com/dex/psydex/001/stats"/>
    <hyperlink ref="B403" r:id="rId403" display="http://www.psypokes.com/dex/psydex/318/stats"/>
    <hyperlink ref="B404" r:id="rId404" display="http://www.psypokes.com/dex/psydex/010/stats"/>
    <hyperlink ref="B405" r:id="rId405" display="http://www.psypokes.com/dex/psydex/420/stats"/>
    <hyperlink ref="B406" r:id="rId406" display="http://www.psypokes.com/dex/psydex/152/stats"/>
    <hyperlink ref="B407" r:id="rId407" display="http://www.psypokes.com/dex/psydex/433/stats"/>
    <hyperlink ref="B408" r:id="rId408" display="http://www.psypokes.com/dex/psydex/225/stats"/>
    <hyperlink ref="B409" r:id="rId409" display="http://www.psypokes.com/dex/psydex/477/stats"/>
    <hyperlink ref="B410" r:id="rId410" display="http://www.psypokes.com/dex/psydex/239/stats"/>
    <hyperlink ref="B411" r:id="rId411" display="http://www.psypokes.com/dex/psydex/118/stats"/>
    <hyperlink ref="B412" r:id="rId412" display="http://www.psypokes.com/dex/psydex/093/stats"/>
    <hyperlink ref="B413" r:id="rId413" display="http://www.psypokes.com/dex/psydex/228/stats"/>
    <hyperlink ref="B414" r:id="rId414" display="http://www.psypokes.com/dex/psydex/014/stats"/>
    <hyperlink ref="B415" r:id="rId415" display="http://www.psypokes.com/dex/psydex/240/stats"/>
    <hyperlink ref="B416" r:id="rId416" display="http://www.psypokes.com/dex/psydex/458/stats"/>
    <hyperlink ref="B417" r:id="rId417" display="http://www.psypokes.com/dex/psydex/043/stats"/>
    <hyperlink ref="B418" r:id="rId418" display="http://www.psypokes.com/dex/psydex/403/stats"/>
    <hyperlink ref="B419" r:id="rId419" display="http://www.psypokes.com/dex/psydex/238/stats"/>
    <hyperlink ref="B420" r:id="rId420" display="http://www.psypokes.com/dex/psydex/333/stats"/>
    <hyperlink ref="B421" r:id="rId421" display="http://www.psypokes.com/dex/psydex/255/stats"/>
    <hyperlink ref="B422" r:id="rId422" display="http://www.psypokes.com/dex/psydex/328/stats"/>
    <hyperlink ref="B423" r:id="rId423" display="http://www.psypokes.com/dex/psydex/265/stats"/>
    <hyperlink ref="B424" r:id="rId424" display="http://www.psypokes.com/dex/psydex/390/stats"/>
    <hyperlink ref="B425" r:id="rId425" display="http://www.psypokes.com/dex/psydex/353/stats"/>
    <hyperlink ref="B426" r:id="rId426" display="http://www.psypokes.com/dex/psydex/007/stats"/>
    <hyperlink ref="B427" r:id="rId427" display="http://www.psypokes.com/dex/psydex/341/stats"/>
    <hyperlink ref="B428" r:id="rId428" display="http://www.psypokes.com/dex/psydex/370/stats"/>
    <hyperlink ref="B429" r:id="rId429" display="http://www.psypokes.com/dex/psydex/147/stats"/>
    <hyperlink ref="B430" r:id="rId430" display="http://www.psypokes.com/dex/psydex/343/stats"/>
    <hyperlink ref="B431" r:id="rId431" display="http://www.psypokes.com/dex/psydex/374/stats"/>
    <hyperlink ref="B432" r:id="rId432" display="http://www.psypokes.com/dex/psydex/406/stats"/>
    <hyperlink ref="B433" r:id="rId433" display="http://www.psypokes.com/dex/psydex/412/stats"/>
    <hyperlink ref="B434" r:id="rId434" display="http://www.psypokes.com/dex/psydex/356/stats"/>
    <hyperlink ref="B435" r:id="rId435" display="http://www.psypokes.com/dex/psydex/309/stats"/>
    <hyperlink ref="B436" r:id="rId436" display="http://www.psypokes.com/dex/psydex/074/stats"/>
    <hyperlink ref="B437" r:id="rId437" display="http://www.psypokes.com/dex/psydex/064/stats"/>
    <hyperlink ref="B438" r:id="rId438" display="http://www.psypokes.com/dex/psydex/109/stats"/>
    <hyperlink ref="B439" r:id="rId439" display="http://www.psypokes.com/dex/psydex/165/stats"/>
    <hyperlink ref="B440" r:id="rId440" display="http://www.psypokes.com/dex/psydex/270/stats"/>
    <hyperlink ref="B441" r:id="rId441" display="http://www.psypokes.com/dex/psydex/056/stats"/>
    <hyperlink ref="B442" r:id="rId442" display="http://www.psypokes.com/dex/psydex/052/stats"/>
    <hyperlink ref="B443" r:id="rId443" display="http://www.psypokes.com/dex/psydex/122/stats"/>
    <hyperlink ref="B444" r:id="rId444" display="http://www.psypokes.com/dex/psydex/177/stats"/>
    <hyperlink ref="B445" r:id="rId445" display="http://www.psypokes.com/dex/psydex/016/stats"/>
    <hyperlink ref="B446" r:id="rId446" display="http://www.psypokes.com/dex/psydex/060/stats"/>
    <hyperlink ref="B447" r:id="rId447" display="http://www.psypokes.com/dex/psydex/447/stats"/>
    <hyperlink ref="B448" r:id="rId448" display="http://www.psypokes.com/dex/psydex/273/stats"/>
    <hyperlink ref="B449" r:id="rId449" display="http://www.psypokes.com/dex/psydex/451/stats"/>
    <hyperlink ref="B450" r:id="rId450" display="http://www.psypokes.com/dex/psydex/218/stats"/>
    <hyperlink ref="B451" r:id="rId451" display="http://www.psypokes.com/dex/psydex/021/stats"/>
    <hyperlink ref="B452" r:id="rId452" display="http://www.psypokes.com/dex/psydex/167/stats"/>
    <hyperlink ref="B453" r:id="rId453" display="http://www.psypokes.com/dex/psydex/396/stats"/>
    <hyperlink ref="B454" r:id="rId454" display="http://www.psypokes.com/dex/psydex/283/stats"/>
    <hyperlink ref="B455" r:id="rId455" display="http://www.psypokes.com/dex/psydex/276/stats"/>
    <hyperlink ref="B456" r:id="rId456" display="http://www.psypokes.com/dex/psydex/072/stats"/>
    <hyperlink ref="B457" r:id="rId457" display="http://www.psypokes.com/dex/psydex/252/stats"/>
    <hyperlink ref="B458" r:id="rId458" display="http://www.psypokes.com/dex/psydex/100/stats"/>
    <hyperlink ref="B459" r:id="rId459" display="http://www.psypokes.com/dex/psydex/013/stats"/>
    <hyperlink ref="B460" r:id="rId460" display="http://www.psypokes.com/dex/psydex/278/stats"/>
    <hyperlink ref="B461" r:id="rId461" display="http://www.psypokes.com/dex/psydex/041/stats"/>
    <hyperlink ref="B462" r:id="rId462" display="http://www.psypokes.com/dex/psydex/004/stats"/>
    <hyperlink ref="B463" r:id="rId463" display="http://www.psypokes.com/dex/psydex/155/stats"/>
    <hyperlink ref="B464" r:id="rId464" display="http://www.psypokes.com/dex/psydex/281/stats"/>
    <hyperlink ref="B465" r:id="rId465" display="http://www.psypokes.com/dex/psydex/037/stats"/>
    <hyperlink ref="B466" r:id="rId466" display="http://www.psypokes.com/dex/psydex/263/stats"/>
    <hyperlink ref="B467" r:id="rId467" display="http://www.psypokes.com/dex/psydex/401/stats"/>
    <hyperlink ref="B468" r:id="rId468" display="http://www.psypokes.com/dex/psydex/366/stats"/>
    <hyperlink ref="B469" r:id="rId469" display="http://www.psypokes.com/dex/psydex/084/stats"/>
    <hyperlink ref="B470" r:id="rId470" display="http://www.psypokes.com/dex/psydex/051/stats"/>
    <hyperlink ref="B471" r:id="rId471" display="http://www.psypokes.com/dex/psydex/023/stats"/>
    <hyperlink ref="B472" r:id="rId472" display="http://www.psypokes.com/dex/psydex/187/stats"/>
    <hyperlink ref="B473" r:id="rId473" display="http://www.psypokes.com/dex/psydex/138/stats"/>
    <hyperlink ref="B474" r:id="rId474" display="http://www.psypokes.com/dex/psydex/095/stats"/>
    <hyperlink ref="B475" r:id="rId475" display="http://www.psypokes.com/dex/psydex/046/stats"/>
    <hyperlink ref="B476" r:id="rId476" display="http://www.psypokes.com/dex/psydex/025/stats"/>
    <hyperlink ref="B477" r:id="rId477" display="http://www.psypokes.com/dex/psydex/261/stats"/>
    <hyperlink ref="B478" r:id="rId478" display="http://www.psypokes.com/dex/psydex/223/stats"/>
    <hyperlink ref="B479" r:id="rId479" display="http://www.psypokes.com/dex/psydex/161/stats"/>
    <hyperlink ref="B480" r:id="rId480" display="http://www.psypokes.com/dex/psydex/175/stats"/>
    <hyperlink ref="B481" r:id="rId481" display="http://www.psypokes.com/dex/psydex/236/stats"/>
    <hyperlink ref="B482" r:id="rId482" display="http://www.psypokes.com/dex/psydex/290/stats"/>
    <hyperlink ref="B483" r:id="rId483" display="http://www.psypokes.com/dex/psydex/415/stats"/>
    <hyperlink ref="B484" r:id="rId484" display="http://www.psypokes.com/dex/psydex/092/stats"/>
    <hyperlink ref="B485" r:id="rId485" display="http://www.psypokes.com/dex/psydex/116/stats"/>
    <hyperlink ref="B486" r:id="rId486" display="http://www.psypokes.com/dex/psydex/140/stats"/>
    <hyperlink ref="B487" r:id="rId487" display="http://www.psypokes.com/dex/psydex/098/stats"/>
    <hyperlink ref="B488" r:id="rId488" display="http://www.psypokes.com/dex/psydex/307/stats"/>
    <hyperlink ref="B489" r:id="rId489" display="http://www.psypokes.com/dex/psydex/299/stats"/>
    <hyperlink ref="B490" r:id="rId490" display="http://www.psypokes.com/dex/psydex/019/stats"/>
    <hyperlink ref="B491" r:id="rId491" display="http://www.psypokes.com/dex/psydex/090/stats"/>
    <hyperlink ref="B492" r:id="rId492" display="http://www.psypokes.com/dex/psydex/410/stats"/>
    <hyperlink ref="B493" r:id="rId493" display="http://www.psypokes.com/dex/psydex/120/stats"/>
    <hyperlink ref="B494" r:id="rId494" display="http://www.psypokes.com/dex/psydex/191/stats"/>
    <hyperlink ref="B495" r:id="rId495" display="http://www.psypokes.com/dex/psydex/280/stats"/>
    <hyperlink ref="B496" r:id="rId496" display="http://www.psypokes.com/dex/psydex/063/stats"/>
    <hyperlink ref="B497" r:id="rId497" display="http://www.psypokes.com/dex/psydex/081/stats"/>
    <hyperlink ref="B498" r:id="rId498" display="http://www.psypokes.com/dex/psydex/355/stats"/>
    <hyperlink ref="B499" r:id="rId499" display="http://www.psypokes.com/dex/psydex/349/stats"/>
    <hyperlink ref="B500" r:id="rId500" display="http://www.psypokes.com/dex/psydex/129/stats"/>
    <hyperlink ref="B501" r:id="rId501" display="http://www.psypokes.com/dex/psydex/439/stats"/>
    <hyperlink ref="B502" r:id="rId502" display="http://www.psypokes.com/dex/psydex/172/stats"/>
    <hyperlink ref="B503" r:id="rId503" display="http://www.psypokes.com/dex/psydex/213/stats"/>
    <hyperlink ref="B504" r:id="rId504" display="http://www.psypokes.com/dex/psydex/050/stats"/>
    <hyperlink ref="B505" r:id="rId505" display="http://www.psypokes.com/dex/psydex/292/stats"/>
    <hyperlink ref="H1" r:id="rId506" display="http://www.psypokes.com/dex/psydex/386_speed/stats"/>
    <hyperlink ref="H2" r:id="rId507" display="http://www.psypokes.com/dex/psydex/291/stats"/>
    <hyperlink ref="H3" r:id="rId508" display="http://www.psypokes.com/dex/psydex/386/stats"/>
    <hyperlink ref="H4" r:id="rId509" display="http://www.psypokes.com/dex/psydex/386_attack/stats"/>
    <hyperlink ref="H5" r:id="rId510" display="http://www.psypokes.com/dex/psydex/101/stats"/>
    <hyperlink ref="H6" r:id="rId511" display="http://www.psypokes.com/dex/psydex/142/stats"/>
    <hyperlink ref="H7" r:id="rId512" display="http://www.psypokes.com/dex/psydex/169/stats"/>
    <hyperlink ref="H8" r:id="rId513" display="http://www.psypokes.com/dex/psydex/135/stats"/>
    <hyperlink ref="H9" r:id="rId514" display="http://www.psypokes.com/dex/psydex/150/stats"/>
    <hyperlink ref="H10" r:id="rId515" display="http://www.psypokes.com/dex/psydex/492_sky/stats"/>
    <hyperlink ref="H11" r:id="rId516" display="http://www.psypokes.com/dex/psydex/491/stats"/>
    <hyperlink ref="H12" r:id="rId517" display="http://www.psypokes.com/dex/psydex/277/stats"/>
    <hyperlink ref="H13" r:id="rId518" display="http://www.psypokes.com/dex/psydex/461/stats"/>
    <hyperlink ref="H14" r:id="rId519" display="http://www.psypokes.com/dex/psydex/065/stats"/>
    <hyperlink ref="H15" r:id="rId520" display="http://www.psypokes.com/dex/psydex/493/stats"/>
    <hyperlink ref="H16" r:id="rId521" display="http://www.psypokes.com/dex/psydex/051/stats"/>
    <hyperlink ref="H17" r:id="rId522" display="http://www.psypokes.com/dex/psydex/254/stats"/>
    <hyperlink ref="H18" r:id="rId523" display="http://www.psypokes.com/dex/psydex/424/stats"/>
    <hyperlink ref="H19" r:id="rId524" display="http://www.psypokes.com/dex/psydex/482/stats"/>
    <hyperlink ref="H20" r:id="rId525" display="http://www.psypokes.com/dex/psydex/419/stats"/>
    <hyperlink ref="H21" r:id="rId526" display="http://www.psypokes.com/dex/psydex/053/stats"/>
    <hyperlink ref="H22" r:id="rId527" display="http://www.psypokes.com/dex/psydex/243/stats"/>
    <hyperlink ref="H23" r:id="rId528" display="http://www.psypokes.com/dex/psydex/215/stats"/>
    <hyperlink ref="H24" r:id="rId529" display="http://www.psypokes.com/dex/psydex/121/stats"/>
    <hyperlink ref="H25" r:id="rId530" display="http://www.psypokes.com/dex/psydex/432/stats"/>
    <hyperlink ref="H26" r:id="rId531" display="http://www.psypokes.com/dex/psydex/196/stats"/>
    <hyperlink ref="H27" r:id="rId532" display="http://www.psypokes.com/dex/psydex/478/stats"/>
    <hyperlink ref="H28" r:id="rId533" display="http://www.psypokes.com/dex/psydex/094/stats"/>
    <hyperlink ref="H29" r:id="rId534" display="http://www.psypokes.com/dex/psydex/189/stats"/>
    <hyperlink ref="H30" r:id="rId535" display="http://www.psypokes.com/dex/psydex/380/stats"/>
    <hyperlink ref="H31" r:id="rId536" display="http://www.psypokes.com/dex/psydex/381/stats"/>
    <hyperlink ref="H32" r:id="rId537" display="http://www.psypokes.com/dex/psydex/249/stats"/>
    <hyperlink ref="H33" r:id="rId538" display="http://www.psypokes.com/dex/psydex/128/stats"/>
    <hyperlink ref="H34" r:id="rId539" display="http://www.psypokes.com/dex/psydex/392/stats"/>
    <hyperlink ref="H35" r:id="rId540" display="http://www.psypokes.com/dex/psydex/125/stats"/>
    <hyperlink ref="H36" r:id="rId541" display="http://www.psypokes.com/dex/psydex/064/stats"/>
    <hyperlink ref="H37" r:id="rId542" display="http://www.psypokes.com/dex/psydex/428/stats"/>
    <hyperlink ref="H38" r:id="rId543" display="http://www.psypokes.com/dex/psydex/310/stats"/>
    <hyperlink ref="H39" r:id="rId544" display="http://www.psypokes.com/dex/psydex/429/stats"/>
    <hyperlink ref="H40" r:id="rId545" display="http://www.psypokes.com/dex/psydex/078/stats"/>
    <hyperlink ref="H41" r:id="rId546" display="http://www.psypokes.com/dex/psydex/123/stats"/>
    <hyperlink ref="H42" r:id="rId547" display="http://www.psypokes.com/dex/psydex/445/stats"/>
    <hyperlink ref="H43" r:id="rId548" display="http://www.psypokes.com/dex/psydex/251/stats"/>
    <hyperlink ref="H44" r:id="rId549" display="http://www.psypokes.com/dex/psydex/006/stats"/>
    <hyperlink ref="H45" r:id="rId550" display="http://www.psypokes.com/dex/psydex/085/stats"/>
    <hyperlink ref="H46" r:id="rId551" display="http://www.psypokes.com/dex/psydex/244/stats"/>
    <hyperlink ref="H47" r:id="rId552" display="http://www.psypokes.com/dex/psydex/022/stats"/>
    <hyperlink ref="H48" r:id="rId553" display="http://www.psypokes.com/dex/psydex/330/stats"/>
    <hyperlink ref="H49" r:id="rId554" display="http://www.psypokes.com/dex/psydex/385/stats"/>
    <hyperlink ref="H50" r:id="rId555" display="http://www.psypokes.com/dex/psydex/264/stats"/>
    <hyperlink ref="H51" r:id="rId556" display="http://www.psypokes.com/dex/psydex/490/stats"/>
    <hyperlink ref="H52" r:id="rId557" display="http://www.psypokes.com/dex/psydex/151/stats"/>
    <hyperlink ref="H53" r:id="rId558" display="http://www.psypokes.com/dex/psydex/241/stats"/>
    <hyperlink ref="H54" r:id="rId559" display="http://www.psypokes.com/dex/psydex/038/stats"/>
    <hyperlink ref="H55" r:id="rId560" display="http://www.psypokes.com/dex/psydex/484/stats"/>
    <hyperlink ref="H56" r:id="rId561" display="http://www.psypokes.com/dex/psydex/026/stats"/>
    <hyperlink ref="H57" r:id="rId562" display="http://www.psypokes.com/dex/psydex/486/stats"/>
    <hyperlink ref="H58" r:id="rId563" display="http://www.psypokes.com/dex/psydex/373/stats"/>
    <hyperlink ref="H59" r:id="rId564" display="http://www.psypokes.com/dex/psydex/492/stats"/>
    <hyperlink ref="H60" r:id="rId565" display="http://www.psypokes.com/dex/psydex/289/stats"/>
    <hyperlink ref="H61" r:id="rId566" display="http://www.psypokes.com/dex/psydex/398/stats"/>
    <hyperlink ref="H62" r:id="rId567" display="http://www.psypokes.com/dex/psydex/073/stats"/>
    <hyperlink ref="H63" r:id="rId568" display="http://www.psypokes.com/dex/psydex/157/stats"/>
    <hyperlink ref="H64" r:id="rId569" display="http://www.psypokes.com/dex/psydex/100/stats"/>
    <hyperlink ref="H65" r:id="rId570" display="http://www.psypokes.com/dex/psydex/145/stats"/>
    <hyperlink ref="H66" r:id="rId571" display="http://www.psypokes.com/dex/psydex/370/stats"/>
    <hyperlink ref="H67" r:id="rId572" display="http://www.psypokes.com/dex/psydex/020/stats"/>
    <hyperlink ref="H68" r:id="rId573" display="http://www.psypokes.com/dex/psydex/059/stats"/>
    <hyperlink ref="H69" r:id="rId574" display="http://www.psypokes.com/dex/psydex/050/stats"/>
    <hyperlink ref="H70" r:id="rId575" display="http://www.psypokes.com/dex/psydex/452/stats"/>
    <hyperlink ref="H71" r:id="rId576" display="http://www.psypokes.com/dex/psydex/466/stats"/>
    <hyperlink ref="H72" r:id="rId577" display="http://www.psypokes.com/dex/psydex/239/stats"/>
    <hyperlink ref="H73" r:id="rId578" display="http://www.psypokes.com/dex/psydex/472/stats"/>
    <hyperlink ref="H74" r:id="rId579" display="http://www.psypokes.com/dex/psydex/253/stats"/>
    <hyperlink ref="H75" r:id="rId580" display="http://www.psypokes.com/dex/psydex/093/stats"/>
    <hyperlink ref="H76" r:id="rId581" display="http://www.psypokes.com/dex/psydex/229/stats"/>
    <hyperlink ref="H77" r:id="rId582" display="http://www.psypokes.com/dex/psydex/124/stats"/>
    <hyperlink ref="H78" r:id="rId583" display="http://www.psypokes.com/dex/psydex/470/stats"/>
    <hyperlink ref="H79" r:id="rId584" display="http://www.psypokes.com/dex/psydex/312/stats"/>
    <hyperlink ref="H80" r:id="rId585" display="http://www.psypokes.com/dex/psydex/417/stats"/>
    <hyperlink ref="H81" r:id="rId586" display="http://www.psypokes.com/dex/psydex/311/stats"/>
    <hyperlink ref="H82" r:id="rId587" display="http://www.psypokes.com/dex/psydex/057/stats"/>
    <hyperlink ref="H83" r:id="rId588" display="http://www.psypokes.com/dex/psydex/384/stats"/>
    <hyperlink ref="H84" r:id="rId589" display="http://www.psypokes.com/dex/psydex/319/stats"/>
    <hyperlink ref="H85" r:id="rId590" display="http://www.psypokes.com/dex/psydex/480/stats"/>
    <hyperlink ref="H86" r:id="rId591" display="http://www.psypokes.com/dex/psydex/178/stats"/>
    <hyperlink ref="H87" r:id="rId592" display="http://www.psypokes.com/dex/psydex/193/stats"/>
    <hyperlink ref="H88" r:id="rId593" display="http://www.psypokes.com/dex/psydex/469/stats"/>
    <hyperlink ref="H89" r:id="rId594" display="http://www.psypokes.com/dex/psydex/126/stats"/>
    <hyperlink ref="H90" r:id="rId595" display="http://www.psypokes.com/dex/psydex/441/stats"/>
    <hyperlink ref="H91" r:id="rId596" display="http://www.psypokes.com/dex/psydex/457/stats"/>
    <hyperlink ref="H92" r:id="rId597" display="http://www.psypokes.com/dex/psydex/198/stats"/>
    <hyperlink ref="H93" r:id="rId598" display="http://www.psypokes.com/dex/psydex/018/stats"/>
    <hyperlink ref="H94" r:id="rId599" display="http://www.psypokes.com/dex/psydex/479/stats"/>
    <hyperlink ref="H95" r:id="rId600" display="http://www.psypokes.com/dex/psydex/063/stats"/>
    <hyperlink ref="H96" r:id="rId601" display="http://www.psypokes.com/dex/psydex/386_defense/stats"/>
    <hyperlink ref="H97" r:id="rId602" display="http://www.psypokes.com/dex/psydex/483/stats"/>
    <hyperlink ref="H98" r:id="rId603" display="http://www.psypokes.com/dex/psydex/162/stats"/>
    <hyperlink ref="H99" r:id="rId604" display="http://www.psypokes.com/dex/psydex/487/stats"/>
    <hyperlink ref="H100" r:id="rId605" display="http://www.psypokes.com/dex/psydex/487_origin/stats"/>
    <hyperlink ref="H101" r:id="rId606" display="http://www.psypokes.com/dex/psydex/042/stats"/>
    <hyperlink ref="H102" r:id="rId607" display="http://www.psypokes.com/dex/psydex/383/stats"/>
    <hyperlink ref="H103" r:id="rId608" display="http://www.psypokes.com/dex/psydex/250/stats"/>
    <hyperlink ref="H104" r:id="rId609" display="http://www.psypokes.com/dex/psydex/115/stats"/>
    <hyperlink ref="H105" r:id="rId610" display="http://www.psypokes.com/dex/psydex/382/stats"/>
    <hyperlink ref="H106" r:id="rId611" display="http://www.psypokes.com/dex/psydex/448/stats"/>
    <hyperlink ref="H107" r:id="rId612" display="http://www.psypokes.com/dex/psydex/052/stats"/>
    <hyperlink ref="H108" r:id="rId613" display="http://www.psypokes.com/dex/psydex/146/stats"/>
    <hyperlink ref="H109" r:id="rId614" display="http://www.psypokes.com/dex/psydex/122/stats"/>
    <hyperlink ref="H110" r:id="rId615" display="http://www.psypokes.com/dex/psydex/025/stats"/>
    <hyperlink ref="H111" r:id="rId616" display="http://www.psypokes.com/dex/psydex/060/stats"/>
    <hyperlink ref="H112" r:id="rId617" display="http://www.psypokes.com/dex/psydex/061/stats"/>
    <hyperlink ref="H113" r:id="rId618" display="http://www.psypokes.com/dex/psydex/077/stats"/>
    <hyperlink ref="H114" r:id="rId619" display="http://www.psypokes.com/dex/psydex/474/stats"/>
    <hyperlink ref="H115" r:id="rId620" display="http://www.psypokes.com/dex/psydex/407/stats"/>
    <hyperlink ref="H116" r:id="rId621" display="http://www.psypokes.com/dex/psydex/049/stats"/>
    <hyperlink ref="H117" r:id="rId622" display="http://www.psypokes.com/dex/psydex/288/stats"/>
    <hyperlink ref="H118" r:id="rId623" display="http://www.psypokes.com/dex/psydex/335/stats"/>
    <hyperlink ref="H119" r:id="rId624" display="http://www.psypokes.com/dex/psydex/106/stats"/>
    <hyperlink ref="H120" r:id="rId625" display="http://www.psypokes.com/dex/psydex/479_fan/stats"/>
    <hyperlink ref="H121" r:id="rId626" display="http://www.psypokes.com/dex/psydex/479_frost/stats"/>
    <hyperlink ref="H122" r:id="rId627" display="http://www.psypokes.com/dex/psydex/479_heat/stats"/>
    <hyperlink ref="H123" r:id="rId628" display="http://www.psypokes.com/dex/psydex/479_mow/stats"/>
    <hyperlink ref="H124" r:id="rId629" display="http://www.psypokes.com/dex/psydex/479_wash/stats"/>
    <hyperlink ref="H125" r:id="rId630" display="http://www.psypokes.com/dex/psydex/190/stats"/>
    <hyperlink ref="H126" r:id="rId631" display="http://www.psypokes.com/dex/psydex/144/stats"/>
    <hyperlink ref="H127" r:id="rId632" display="http://www.psypokes.com/dex/psydex/418/stats"/>
    <hyperlink ref="H128" r:id="rId633" display="http://www.psypokes.com/dex/psydex/427/stats"/>
    <hyperlink ref="H129" r:id="rId634" display="http://www.psypokes.com/dex/psydex/421/stats"/>
    <hyperlink ref="H130" r:id="rId635" display="http://www.psypokes.com/dex/psydex/488/stats"/>
    <hyperlink ref="H131" r:id="rId636" display="http://www.psypokes.com/dex/psydex/203/stats"/>
    <hyperlink ref="H132" r:id="rId637" display="http://www.psypokes.com/dex/psydex/431/stats"/>
    <hyperlink ref="H133" r:id="rId638" display="http://www.psypokes.com/dex/psydex/207/stats"/>
    <hyperlink ref="H134" r:id="rId639" display="http://www.psypokes.com/dex/psydex/055/stats"/>
    <hyperlink ref="H135" r:id="rId640" display="http://www.psypokes.com/dex/psydex/214/stats"/>
    <hyperlink ref="H136" r:id="rId641" display="http://www.psypokes.com/dex/psydex/314/stats"/>
    <hyperlink ref="H137" r:id="rId642" display="http://www.psypokes.com/dex/psydex/230/stats"/>
    <hyperlink ref="H138" r:id="rId643" display="http://www.psypokes.com/dex/psydex/166/stats"/>
    <hyperlink ref="H139" r:id="rId644" display="http://www.psypokes.com/dex/psydex/200/stats"/>
    <hyperlink ref="H140" r:id="rId645" display="http://www.psypokes.com/dex/psydex/034/stats"/>
    <hyperlink ref="H141" r:id="rId646" display="http://www.psypokes.com/dex/psydex/127/stats"/>
    <hyperlink ref="H142" r:id="rId647" display="http://www.psypokes.com/dex/psydex/211/stats"/>
    <hyperlink ref="H143" r:id="rId648" display="http://www.psypokes.com/dex/psydex/117/stats"/>
    <hyperlink ref="H144" r:id="rId649" display="http://www.psypokes.com/dex/psydex/234/stats"/>
    <hyperlink ref="H145" r:id="rId650" display="http://www.psypokes.com/dex/psydex/120/stats"/>
    <hyperlink ref="H146" r:id="rId651" display="http://www.psypokes.com/dex/psydex/245/stats"/>
    <hyperlink ref="H147" r:id="rId652" display="http://www.psypokes.com/dex/psydex/276/stats"/>
    <hyperlink ref="H148" r:id="rId653" display="http://www.psypokes.com/dex/psydex/454/stats"/>
    <hyperlink ref="H149" r:id="rId654" display="http://www.psypokes.com/dex/psydex/313/stats"/>
    <hyperlink ref="H150" r:id="rId655" display="http://www.psypokes.com/dex/psydex/278/stats"/>
    <hyperlink ref="H151" r:id="rId656" display="http://www.psypokes.com/dex/psydex/435/stats"/>
    <hyperlink ref="H152" r:id="rId657" display="http://www.psypokes.com/dex/psydex/240/stats"/>
    <hyperlink ref="H153" r:id="rId658" display="http://www.psypokes.com/dex/psydex/467/stats"/>
    <hyperlink ref="H154" r:id="rId659" display="http://www.psypokes.com/dex/psydex/444/stats"/>
    <hyperlink ref="H155" r:id="rId660" display="http://www.psypokes.com/dex/psydex/130/stats"/>
    <hyperlink ref="H156" r:id="rId661" display="http://www.psypokes.com/dex/psydex/350/stats"/>
    <hyperlink ref="H157" r:id="rId662" display="http://www.psypokes.com/dex/psydex/391/stats"/>
    <hyperlink ref="H158" r:id="rId663" display="http://www.psypokes.com/dex/psydex/334/stats"/>
    <hyperlink ref="H159" r:id="rId664" display="http://www.psypokes.com/dex/psydex/024/stats"/>
    <hyperlink ref="H160" r:id="rId665" display="http://www.psypokes.com/dex/psydex/257/stats"/>
    <hyperlink ref="H161" r:id="rId666" display="http://www.psypokes.com/dex/psydex/005/stats"/>
    <hyperlink ref="H162" r:id="rId667" display="http://www.psypokes.com/dex/psydex/149/stats"/>
    <hyperlink ref="H163" r:id="rId668" display="http://www.psypokes.com/dex/psydex/426/stats"/>
    <hyperlink ref="H164" r:id="rId669" display="http://www.psypokes.com/dex/psydex/349/stats"/>
    <hyperlink ref="H165" r:id="rId670" display="http://www.psypokes.com/dex/psydex/475/stats"/>
    <hyperlink ref="H166" r:id="rId671" display="http://www.psypokes.com/dex/psydex/282/stats"/>
    <hyperlink ref="H167" r:id="rId672" display="http://www.psypokes.com/dex/psydex/092/stats"/>
    <hyperlink ref="H168" r:id="rId673" display="http://www.psypokes.com/dex/psydex/362/stats"/>
    <hyperlink ref="H169" r:id="rId674" display="http://www.psypokes.com/dex/psydex/326/stats"/>
    <hyperlink ref="H170" r:id="rId675" display="http://www.psypokes.com/dex/psydex/141/stats"/>
    <hyperlink ref="H171" r:id="rId676" display="http://www.psypokes.com/dex/psydex/129/stats"/>
    <hyperlink ref="H172" r:id="rId677" display="http://www.psypokes.com/dex/psydex/473/stats"/>
    <hyperlink ref="H173" r:id="rId678" display="http://www.psypokes.com/dex/psydex/308/stats"/>
    <hyperlink ref="H174" r:id="rId679" display="http://www.psypokes.com/dex/psydex/154/stats"/>
    <hyperlink ref="H175" r:id="rId680" display="http://www.psypokes.com/dex/psydex/481/stats"/>
    <hyperlink ref="H176" r:id="rId681" display="http://www.psypokes.com/dex/psydex/489/stats"/>
    <hyperlink ref="H177" r:id="rId682" display="http://www.psypokes.com/dex/psydex/156/stats"/>
    <hyperlink ref="H178" r:id="rId683" display="http://www.psypokes.com/dex/psydex/275/stats"/>
    <hyperlink ref="H179" r:id="rId684" display="http://www.psypokes.com/dex/psydex/188/stats"/>
    <hyperlink ref="H180" r:id="rId685" display="http://www.psypokes.com/dex/psydex/397/stats"/>
    <hyperlink ref="H181" r:id="rId686" display="http://www.psypokes.com/dex/psydex/468/stats"/>
    <hyperlink ref="H182" r:id="rId687" display="http://www.psypokes.com/dex/psydex/003/stats"/>
    <hyperlink ref="H183" r:id="rId688" display="http://www.psypokes.com/dex/psydex/009/stats"/>
    <hyperlink ref="H184" r:id="rId689" display="http://www.psypokes.com/dex/psydex/160/stats"/>
    <hyperlink ref="H185" r:id="rId690" display="http://www.psypokes.com/dex/psydex/485/stats"/>
    <hyperlink ref="H186" r:id="rId691" display="http://www.psypokes.com/dex/psydex/107/stats"/>
    <hyperlink ref="H187" r:id="rId692" display="http://www.psypokes.com/dex/psydex/031/stats"/>
    <hyperlink ref="H188" r:id="rId693" display="http://www.psypokes.com/dex/psydex/359/stats"/>
    <hyperlink ref="H189" r:id="rId694" display="http://www.psypokes.com/dex/psydex/347/stats"/>
    <hyperlink ref="H190" r:id="rId695" display="http://www.psypokes.com/dex/psydex/015/stats"/>
    <hyperlink ref="H191" r:id="rId696" display="http://www.psypokes.com/dex/psydex/344/stats"/>
    <hyperlink ref="H192" r:id="rId697" display="http://www.psypokes.com/dex/psydex/225/stats"/>
    <hyperlink ref="H193" r:id="rId698" display="http://www.psypokes.com/dex/psydex/084/stats"/>
    <hyperlink ref="H194" r:id="rId699" display="http://www.psypokes.com/dex/psydex/099/stats"/>
    <hyperlink ref="H195" r:id="rId700" display="http://www.psypokes.com/dex/psydex/235/stats"/>
    <hyperlink ref="H196" r:id="rId701" display="http://www.psypokes.com/dex/psydex/434/stats"/>
    <hyperlink ref="H197" r:id="rId702" display="http://www.psypokes.com/dex/psydex/019/stats"/>
    <hyperlink ref="H198" r:id="rId703" display="http://www.psypokes.com/dex/psydex/400/stats"/>
    <hyperlink ref="H199" r:id="rId704" display="http://www.psypokes.com/dex/psydex/430/stats"/>
    <hyperlink ref="H200" r:id="rId705" display="http://www.psypokes.com/dex/psydex/017/stats"/>
    <hyperlink ref="H201" r:id="rId706" display="http://www.psypokes.com/dex/psydex/286/stats"/>
    <hyperlink ref="H202" r:id="rId707" display="http://www.psypokes.com/dex/psydex/012/stats"/>
    <hyperlink ref="H203" r:id="rId708" display="http://www.psypokes.com/dex/psydex/351/stats"/>
    <hyperlink ref="H204" r:id="rId709" display="http://www.psypokes.com/dex/psydex/091/stats"/>
    <hyperlink ref="H205" r:id="rId710" display="http://www.psypokes.com/dex/psydex/415/stats"/>
    <hyperlink ref="H206" r:id="rId711" display="http://www.psypokes.com/dex/psydex/301/stats"/>
    <hyperlink ref="H207" r:id="rId712" display="http://www.psypokes.com/dex/psydex/087/stats"/>
    <hyperlink ref="H208" r:id="rId713" display="http://www.psypokes.com/dex/psydex/148/stats"/>
    <hyperlink ref="H209" r:id="rId714" display="http://www.psypokes.com/dex/psydex/425/stats"/>
    <hyperlink ref="H210" r:id="rId715" display="http://www.psypokes.com/dex/psydex/237/stats"/>
    <hyperlink ref="H211" r:id="rId716" display="http://www.psypokes.com/dex/psydex/272/stats"/>
    <hyperlink ref="H212" r:id="rId717" display="http://www.psypokes.com/dex/psydex/337/stats"/>
    <hyperlink ref="H213" r:id="rId718" display="http://www.psypokes.com/dex/psydex/405/stats"/>
    <hyperlink ref="H214" r:id="rId719" display="http://www.psypokes.com/dex/psydex/082/stats"/>
    <hyperlink ref="H215" r:id="rId720" display="http://www.psypokes.com/dex/psydex/056/stats"/>
    <hyperlink ref="H216" r:id="rId721" display="http://www.psypokes.com/dex/psydex/226/stats"/>
    <hyperlink ref="H217" r:id="rId722" display="http://www.psypokes.com/dex/psydex/376/stats"/>
    <hyperlink ref="H218" r:id="rId723" display="http://www.psypokes.com/dex/psydex/262/stats"/>
    <hyperlink ref="H219" r:id="rId724" display="http://www.psypokes.com/dex/psydex/177/stats"/>
    <hyperlink ref="H220" r:id="rId725" display="http://www.psypokes.com/dex/psydex/164/stats"/>
    <hyperlink ref="H221" r:id="rId726" display="http://www.psypokes.com/dex/psydex/095/stats"/>
    <hyperlink ref="H222" r:id="rId727" display="http://www.psypokes.com/dex/psydex/186/stats"/>
    <hyperlink ref="H223" r:id="rId728" display="http://www.psypokes.com/dex/psydex/062/stats"/>
    <hyperlink ref="H224" r:id="rId729" display="http://www.psypokes.com/dex/psydex/227/stats"/>
    <hyperlink ref="H225" r:id="rId730" display="http://www.psypokes.com/dex/psydex/338/stats"/>
    <hyperlink ref="H226" r:id="rId731" display="http://www.psypokes.com/dex/psydex/021/stats"/>
    <hyperlink ref="H227" r:id="rId732" display="http://www.psypokes.com/dex/psydex/072/stats"/>
    <hyperlink ref="H228" r:id="rId733" display="http://www.psypokes.com/dex/psydex/252/stats"/>
    <hyperlink ref="H229" r:id="rId734" display="http://www.psypokes.com/dex/psydex/329/stats"/>
    <hyperlink ref="H230" r:id="rId735" display="http://www.psypokes.com/dex/psydex/071/stats"/>
    <hyperlink ref="H231" r:id="rId736" display="http://www.psypokes.com/dex/psydex/295/stats"/>
    <hyperlink ref="H232" r:id="rId737" display="http://www.psypokes.com/dex/psydex/119/stats"/>
    <hyperlink ref="H233" r:id="rId738" display="http://www.psypokes.com/dex/psydex/170/stats"/>
    <hyperlink ref="H234" r:id="rId739" display="http://www.psypokes.com/dex/psydex/097/stats"/>
    <hyperlink ref="H235" r:id="rId740" display="http://www.psypokes.com/dex/psydex/171/stats"/>
    <hyperlink ref="H236" r:id="rId741" display="http://www.psypokes.com/dex/psydex/456/stats"/>
    <hyperlink ref="H237" r:id="rId742" display="http://www.psypokes.com/dex/psydex/414/stats"/>
    <hyperlink ref="H238" r:id="rId743" display="http://www.psypokes.com/dex/psydex/354/stats"/>
    <hyperlink ref="H239" r:id="rId744" display="http://www.psypokes.com/dex/psydex/267/stats"/>
    <hyperlink ref="H240" r:id="rId745" display="http://www.psypokes.com/dex/psydex/318/stats"/>
    <hyperlink ref="H241" r:id="rId746" display="http://www.psypokes.com/dex/psydex/004/stats"/>
    <hyperlink ref="H242" r:id="rId747" display="http://www.psypokes.com/dex/psydex/358/stats"/>
    <hyperlink ref="H243" r:id="rId748" display="http://www.psypokes.com/dex/psydex/155/stats"/>
    <hyperlink ref="H244" r:id="rId749" display="http://www.psypokes.com/dex/psydex/269/stats"/>
    <hyperlink ref="H245" r:id="rId750" display="http://www.psypokes.com/dex/psydex/309/stats"/>
    <hyperlink ref="H246" r:id="rId751" display="http://www.psypokes.com/dex/psydex/136/stats"/>
    <hyperlink ref="H247" r:id="rId752" display="http://www.psypokes.com/dex/psydex/471/stats"/>
    <hyperlink ref="H248" r:id="rId753" display="http://www.psypokes.com/dex/psydex/228/stats"/>
    <hyperlink ref="H249" r:id="rId754" display="http://www.psypokes.com/dex/psydex/402/stats"/>
    <hyperlink ref="H250" r:id="rId755" display="http://www.psypokes.com/dex/psydex/033/stats"/>
    <hyperlink ref="H251" r:id="rId756" display="http://www.psypokes.com/dex/psydex/279/stats"/>
    <hyperlink ref="H252" r:id="rId757" display="http://www.psypokes.com/dex/psydex/223/stats"/>
    <hyperlink ref="H253" r:id="rId758" display="http://www.psypokes.com/dex/psydex/315/stats"/>
    <hyperlink ref="H254" r:id="rId759" display="http://www.psypokes.com/dex/psydex/028/stats"/>
    <hyperlink ref="H255" r:id="rId760" display="http://www.psypokes.com/dex/psydex/212/stats"/>
    <hyperlink ref="H256" r:id="rId761" display="http://www.psypokes.com/dex/psydex/336/stats"/>
    <hyperlink ref="H257" r:id="rId762" display="http://www.psypokes.com/dex/psydex/451/stats"/>
    <hyperlink ref="H258" r:id="rId763" display="http://www.psypokes.com/dex/psydex/238/stats"/>
    <hyperlink ref="H259" r:id="rId764" display="http://www.psypokes.com/dex/psydex/283/stats"/>
    <hyperlink ref="H260" r:id="rId765" display="http://www.psypokes.com/dex/psydex/197/stats"/>
    <hyperlink ref="H261" r:id="rId766" display="http://www.psypokes.com/dex/psydex/134/stats"/>
    <hyperlink ref="H262" r:id="rId767" display="http://www.psypokes.com/dex/psydex/037/stats"/>
    <hyperlink ref="H263" r:id="rId768" display="http://www.psypokes.com/dex/psydex/365/stats"/>
    <hyperlink ref="H264" r:id="rId769" display="http://www.psypokes.com/dex/psydex/118/stats"/>
    <hyperlink ref="H265" r:id="rId770" display="http://www.psypokes.com/dex/psydex/390/stats"/>
    <hyperlink ref="H266" r:id="rId771" display="http://www.psypokes.com/dex/psydex/248/stats"/>
    <hyperlink ref="H267" r:id="rId772" display="http://www.psypokes.com/dex/psydex/460/stats"/>
    <hyperlink ref="H268" r:id="rId773" display="http://www.psypokes.com/dex/psydex/339/stats"/>
    <hyperlink ref="H269" r:id="rId774" display="http://www.psypokes.com/dex/psydex/153/stats"/>
    <hyperlink ref="H270" r:id="rId775" display="http://www.psypokes.com/dex/psydex/036/stats"/>
    <hyperlink ref="H271" r:id="rId776" display="http://www.psypokes.com/dex/psydex/395/stats"/>
    <hyperlink ref="H272" r:id="rId777" display="http://www.psypokes.com/dex/psydex/083/stats"/>
    <hyperlink ref="H273" r:id="rId778" display="http://www.psypokes.com/dex/psydex/058/stats"/>
    <hyperlink ref="H274" r:id="rId779" display="http://www.psypokes.com/dex/psydex/116/stats"/>
    <hyperlink ref="H275" r:id="rId780" display="http://www.psypokes.com/dex/psydex/002/stats"/>
    <hyperlink ref="H276" r:id="rId781" display="http://www.psypokes.com/dex/psydex/131/stats"/>
    <hyperlink ref="H277" r:id="rId782" display="http://www.psypokes.com/dex/psydex/404/stats"/>
    <hyperlink ref="H278" r:id="rId783" display="http://www.psypokes.com/dex/psydex/462/stats"/>
    <hyperlink ref="H279" r:id="rId784" display="http://www.psypokes.com/dex/psydex/284/stats"/>
    <hyperlink ref="H280" r:id="rId785" display="http://www.psypokes.com/dex/psydex/307/stats"/>
    <hyperlink ref="H281" r:id="rId786" display="http://www.psypokes.com/dex/psydex/439/stats"/>
    <hyperlink ref="H282" r:id="rId787" display="http://www.psypokes.com/dex/psydex/274/stats"/>
    <hyperlink ref="H283" r:id="rId788" display="http://www.psypokes.com/dex/psydex/172/stats"/>
    <hyperlink ref="H284" r:id="rId789" display="http://www.psypokes.com/dex/psydex/233/stats"/>
    <hyperlink ref="H285" r:id="rId790" display="http://www.psypokes.com/dex/psydex/447/stats"/>
    <hyperlink ref="H286" r:id="rId791" display="http://www.psypokes.com/dex/psydex/327/stats"/>
    <hyperlink ref="H287" r:id="rId792" display="http://www.psypokes.com/dex/psydex/325/stats"/>
    <hyperlink ref="H288" r:id="rId793" display="http://www.psypokes.com/dex/psydex/396/stats"/>
    <hyperlink ref="H289" r:id="rId794" display="http://www.psypokes.com/dex/psydex/260/stats"/>
    <hyperlink ref="H290" r:id="rId795" display="http://www.psypokes.com/dex/psydex/114/stats"/>
    <hyperlink ref="H291" r:id="rId796" display="http://www.psypokes.com/dex/psydex/320/stats"/>
    <hyperlink ref="H292" r:id="rId797" display="http://www.psypokes.com/dex/psydex/321/stats"/>
    <hyperlink ref="H293" r:id="rId798" display="http://www.psypokes.com/dex/psydex/110/stats"/>
    <hyperlink ref="H294" r:id="rId799" display="http://www.psypokes.com/dex/psydex/340/stats"/>
    <hyperlink ref="H295" r:id="rId800" display="http://www.psypokes.com/dex/psydex/263/stats"/>
    <hyperlink ref="H296" r:id="rId801" display="http://www.psypokes.com/dex/psydex/408/stats"/>
    <hyperlink ref="H297" r:id="rId802" display="http://www.psypokes.com/dex/psydex/159/stats"/>
    <hyperlink ref="H298" r:id="rId803" display="http://www.psypokes.com/dex/psydex/409/stats"/>
    <hyperlink ref="H299" r:id="rId804" display="http://www.psypokes.com/dex/psydex/008/stats"/>
    <hyperlink ref="H300" r:id="rId805" display="http://www.psypokes.com/dex/psydex/030/stats"/>
    <hyperlink ref="H301" r:id="rId806" display="http://www.psypokes.com/dex/psydex/016/stats"/>
    <hyperlink ref="H302" r:id="rId807" display="http://www.psypokes.com/dex/psydex/389/stats"/>
    <hyperlink ref="H303" r:id="rId808" display="http://www.psypokes.com/dex/psydex/181/stats"/>
    <hyperlink ref="H304" r:id="rId809" display="http://www.psypokes.com/dex/psydex/343/stats"/>
    <hyperlink ref="H305" r:id="rId810" display="http://www.psypokes.com/dex/psydex/242/stats"/>
    <hyperlink ref="H306" r:id="rId811" display="http://www.psypokes.com/dex/psydex/406/stats"/>
    <hyperlink ref="H307" r:id="rId812" display="http://www.psypokes.com/dex/psydex/332/stats"/>
    <hyperlink ref="H308" r:id="rId813" display="http://www.psypokes.com/dex/psydex/256/stats"/>
    <hyperlink ref="H309" r:id="rId814" display="http://www.psypokes.com/dex/psydex/342/stats"/>
    <hyperlink ref="H310" r:id="rId815" display="http://www.psypokes.com/dex/psydex/133/stats"/>
    <hyperlink ref="H311" r:id="rId816" display="http://www.psypokes.com/dex/psydex/023/stats"/>
    <hyperlink ref="H312" r:id="rId817" display="http://www.psypokes.com/dex/psydex/103/stats"/>
    <hyperlink ref="H313" r:id="rId818" display="http://www.psypokes.com/dex/psydex/140/stats"/>
    <hyperlink ref="H314" r:id="rId819" display="http://www.psypokes.com/dex/psydex/165/stats"/>
    <hyperlink ref="H315" r:id="rId820" display="http://www.psypokes.com/dex/psydex/068/stats"/>
    <hyperlink ref="H316" r:id="rId821" display="http://www.psypokes.com/dex/psydex/139/stats"/>
    <hyperlink ref="H317" r:id="rId822" display="http://www.psypokes.com/dex/psydex/054/stats"/>
    <hyperlink ref="H318" r:id="rId823" display="http://www.psypokes.com/dex/psydex/369/stats"/>
    <hyperlink ref="H319" r:id="rId824" display="http://www.psypokes.com/dex/psydex/317/stats"/>
    <hyperlink ref="H320" r:id="rId825" display="http://www.psypokes.com/dex/psydex/217/stats"/>
    <hyperlink ref="H321" r:id="rId826" display="http://www.psypokes.com/dex/psydex/070/stats"/>
    <hyperlink ref="H322" r:id="rId827" display="http://www.psypokes.com/dex/psydex/041/stats"/>
    <hyperlink ref="H323" r:id="rId828" display="http://www.psypokes.com/dex/psydex/368/stats"/>
    <hyperlink ref="H324" r:id="rId829" display="http://www.psypokes.com/dex/psydex/367/stats"/>
    <hyperlink ref="H325" r:id="rId830" display="http://www.psypokes.com/dex/psydex/247/stats"/>
    <hyperlink ref="H326" r:id="rId831" display="http://www.psypokes.com/dex/psydex/357/stats"/>
    <hyperlink ref="H327" r:id="rId832" display="http://www.psypokes.com/dex/psydex/306/stats"/>
    <hyperlink ref="H328" r:id="rId833" display="http://www.psypokes.com/dex/psydex/184/stats"/>
    <hyperlink ref="H329" r:id="rId834" display="http://www.psypokes.com/dex/psydex/371/stats"/>
    <hyperlink ref="H330" r:id="rId835" display="http://www.psypokes.com/dex/psydex/182/stats"/>
    <hyperlink ref="H331" r:id="rId836" display="http://www.psypokes.com/dex/psydex/113/stats"/>
    <hyperlink ref="H332" r:id="rId837" display="http://www.psypokes.com/dex/psydex/453/stats"/>
    <hyperlink ref="H333" r:id="rId838" display="http://www.psypokes.com/dex/psydex/232/stats"/>
    <hyperlink ref="H334" r:id="rId839" display="http://www.psypokes.com/dex/psydex/147/stats"/>
    <hyperlink ref="H335" r:id="rId840" display="http://www.psypokes.com/dex/psydex/297/stats"/>
    <hyperlink ref="H336" r:id="rId841" display="http://www.psypokes.com/dex/psydex/163/stats"/>
    <hyperlink ref="H337" r:id="rId842" display="http://www.psypokes.com/dex/psydex/187/stats"/>
    <hyperlink ref="H338" r:id="rId843" display="http://www.psypokes.com/dex/psydex/281/stats"/>
    <hyperlink ref="H339" r:id="rId844" display="http://www.psypokes.com/dex/psydex/098/stats"/>
    <hyperlink ref="H340" r:id="rId845" display="http://www.psypokes.com/dex/psydex/463/stats"/>
    <hyperlink ref="H341" r:id="rId846" display="http://www.psypokes.com/dex/psydex/271/stats"/>
    <hyperlink ref="H342" r:id="rId847" display="http://www.psypokes.com/dex/psydex/458/stats"/>
    <hyperlink ref="H343" r:id="rId848" display="http://www.psypokes.com/dex/psydex/259/stats"/>
    <hyperlink ref="H344" r:id="rId849" display="http://www.psypokes.com/dex/psydex/303/stats"/>
    <hyperlink ref="H345" r:id="rId850" display="http://www.psypokes.com/dex/psydex/375/stats"/>
    <hyperlink ref="H346" r:id="rId851" display="http://www.psypokes.com/dex/psydex/089/stats"/>
    <hyperlink ref="H347" r:id="rId852" display="http://www.psypokes.com/dex/psydex/032/stats"/>
    <hyperlink ref="H348" r:id="rId853" display="http://www.psypokes.com/dex/psydex/221/stats"/>
    <hyperlink ref="H349" r:id="rId854" display="http://www.psypokes.com/dex/psydex/394/stats"/>
    <hyperlink ref="H350" r:id="rId855" display="http://www.psypokes.com/dex/psydex/378/stats"/>
    <hyperlink ref="H351" r:id="rId856" display="http://www.psypokes.com/dex/psydex/377/stats"/>
    <hyperlink ref="H352" r:id="rId857" display="http://www.psypokes.com/dex/psydex/379/stats"/>
    <hyperlink ref="H353" r:id="rId858" display="http://www.psypokes.com/dex/psydex/302/stats"/>
    <hyperlink ref="H354" r:id="rId859" display="http://www.psypokes.com/dex/psydex/372/stats"/>
    <hyperlink ref="H355" r:id="rId860" display="http://www.psypokes.com/dex/psydex/300/stats"/>
    <hyperlink ref="H356" r:id="rId861" display="http://www.psypokes.com/dex/psydex/361/stats"/>
    <hyperlink ref="H357" r:id="rId862" display="http://www.psypokes.com/dex/psydex/333/stats"/>
    <hyperlink ref="H358" r:id="rId863" display="http://www.psypokes.com/dex/psydex/220/stats"/>
    <hyperlink ref="H359" r:id="rId864" display="http://www.psypokes.com/dex/psydex/465/stats"/>
    <hyperlink ref="H360" r:id="rId865" display="http://www.psypokes.com/dex/psydex/045/stats"/>
    <hyperlink ref="H361" r:id="rId866" display="http://www.psypokes.com/dex/psydex/013/stats"/>
    <hyperlink ref="H362" r:id="rId867" display="http://www.psypokes.com/dex/psydex/132/stats"/>
    <hyperlink ref="H363" r:id="rId868" display="http://www.psypokes.com/dex/psydex/294/stats"/>
    <hyperlink ref="H364" r:id="rId869" display="http://www.psypokes.com/dex/psydex/201/stats"/>
    <hyperlink ref="H365" r:id="rId870" display="http://www.psypokes.com/dex/psydex/450/stats"/>
    <hyperlink ref="H366" r:id="rId871" display="http://www.psypokes.com/dex/psydex/455/stats"/>
    <hyperlink ref="H367" r:id="rId872" display="http://www.psypokes.com/dex/psydex/348/stats"/>
    <hyperlink ref="H368" r:id="rId873" display="http://www.psypokes.com/dex/psydex/001/stats"/>
    <hyperlink ref="H369" r:id="rId874" display="http://www.psypokes.com/dex/psydex/010/stats"/>
    <hyperlink ref="H370" r:id="rId875" display="http://www.psypokes.com/dex/psydex/152/stats"/>
    <hyperlink ref="H371" r:id="rId876" display="http://www.psypokes.com/dex/psydex/433/stats"/>
    <hyperlink ref="H372" r:id="rId877" display="http://www.psypokes.com/dex/psydex/206/stats"/>
    <hyperlink ref="H373" r:id="rId878" display="http://www.psypokes.com/dex/psydex/477/stats"/>
    <hyperlink ref="H374" r:id="rId879" display="http://www.psypokes.com/dex/psydex/180/stats"/>
    <hyperlink ref="H375" r:id="rId880" display="http://www.psypokes.com/dex/psydex/076/stats"/>
    <hyperlink ref="H376" r:id="rId881" display="http://www.psypokes.com/dex/psydex/210/stats"/>
    <hyperlink ref="H377" r:id="rId882" display="http://www.psypokes.com/dex/psydex/067/stats"/>
    <hyperlink ref="H378" r:id="rId883" display="http://www.psypokes.com/dex/psydex/081/stats"/>
    <hyperlink ref="H379" r:id="rId884" display="http://www.psypokes.com/dex/psydex/105/stats"/>
    <hyperlink ref="H380" r:id="rId885" display="http://www.psypokes.com/dex/psydex/224/stats"/>
    <hyperlink ref="H381" r:id="rId886" display="http://www.psypokes.com/dex/psydex/364/stats"/>
    <hyperlink ref="H382" r:id="rId887" display="http://www.psypokes.com/dex/psydex/086/stats"/>
    <hyperlink ref="H383" r:id="rId888" display="http://www.psypokes.com/dex/psydex/403/stats"/>
    <hyperlink ref="H384" r:id="rId889" display="http://www.psypokes.com/dex/psydex/353/stats"/>
    <hyperlink ref="H385" r:id="rId890" display="http://www.psypokes.com/dex/psydex/255/stats"/>
    <hyperlink ref="H386" r:id="rId891" display="http://www.psypokes.com/dex/psydex/048/stats"/>
    <hyperlink ref="H387" r:id="rId892" display="http://www.psypokes.com/dex/psydex/040/stats"/>
    <hyperlink ref="H388" r:id="rId893" display="http://www.psypokes.com/dex/psydex/346/stats"/>
    <hyperlink ref="H389" r:id="rId894" display="http://www.psypokes.com/dex/psydex/007/stats"/>
    <hyperlink ref="H390" r:id="rId895" display="http://www.psypokes.com/dex/psydex/158/stats"/>
    <hyperlink ref="H391" r:id="rId896" display="http://www.psypokes.com/dex/psydex/096/stats"/>
    <hyperlink ref="H392" r:id="rId897" display="http://www.psypokes.com/dex/psydex/443/stats"/>
    <hyperlink ref="H393" r:id="rId898" display="http://www.psypokes.com/dex/psydex/246/stats"/>
    <hyperlink ref="H394" r:id="rId899" display="http://www.psypokes.com/dex/psydex/029/stats"/>
    <hyperlink ref="H395" r:id="rId900" display="http://www.psypokes.com/dex/psydex/168/stats"/>
    <hyperlink ref="H396" r:id="rId901" display="http://www.psypokes.com/dex/psydex/069/stats"/>
    <hyperlink ref="H397" r:id="rId902" display="http://www.psypokes.com/dex/psydex/323/stats"/>
    <hyperlink ref="H398" r:id="rId903" display="http://www.psypokes.com/dex/psydex/102/stats"/>
    <hyperlink ref="H399" r:id="rId904" display="http://www.psypokes.com/dex/psydex/205/stats"/>
    <hyperlink ref="H400" r:id="rId905" display="http://www.psypokes.com/dex/psydex/044/stats"/>
    <hyperlink ref="H401" r:id="rId906" display="http://www.psypokes.com/dex/psydex/316/stats"/>
    <hyperlink ref="H402" r:id="rId907" display="http://www.psypokes.com/dex/psydex/352/stats"/>
    <hyperlink ref="H403" r:id="rId908" display="http://www.psypokes.com/dex/psydex/305/stats"/>
    <hyperlink ref="H404" r:id="rId909" display="http://www.psypokes.com/dex/psydex/183/stats"/>
    <hyperlink ref="H405" r:id="rId910" display="http://www.psypokes.com/dex/psydex/258/stats"/>
    <hyperlink ref="H406" r:id="rId911" display="http://www.psypokes.com/dex/psydex/290/stats"/>
    <hyperlink ref="H407" r:id="rId912" display="http://www.psypokes.com/dex/psydex/231/stats"/>
    <hyperlink ref="H408" r:id="rId913" display="http://www.psypokes.com/dex/psydex/393/stats"/>
    <hyperlink ref="H409" r:id="rId914" display="http://www.psypokes.com/dex/psydex/137/stats"/>
    <hyperlink ref="H410" r:id="rId915" display="http://www.psypokes.com/dex/psydex/476/stats"/>
    <hyperlink ref="H411" r:id="rId916" display="http://www.psypokes.com/dex/psydex/280/stats"/>
    <hyperlink ref="H412" r:id="rId917" display="http://www.psypokes.com/dex/psydex/112/stats"/>
    <hyperlink ref="H413" r:id="rId918" display="http://www.psypokes.com/dex/psydex/464/stats"/>
    <hyperlink ref="H414" r:id="rId919" display="http://www.psypokes.com/dex/psydex/027/stats"/>
    <hyperlink ref="H415" r:id="rId920" display="http://www.psypokes.com/dex/psydex/292/stats"/>
    <hyperlink ref="H416" r:id="rId921" display="http://www.psypokes.com/dex/psydex/090/stats"/>
    <hyperlink ref="H417" r:id="rId922" display="http://www.psypokes.com/dex/psydex/459/stats"/>
    <hyperlink ref="H418" r:id="rId923" display="http://www.psypokes.com/dex/psydex/216/stats"/>
    <hyperlink ref="H419" r:id="rId924" display="http://www.psypokes.com/dex/psydex/176/stats"/>
    <hyperlink ref="H420" r:id="rId925" display="http://www.psypokes.com/dex/psydex/416/stats"/>
    <hyperlink ref="H421" r:id="rId926" display="http://www.psypokes.com/dex/psydex/423/stats"/>
    <hyperlink ref="H422" r:id="rId927" display="http://www.psypokes.com/dex/psydex/412/stats"/>
    <hyperlink ref="H423" r:id="rId928" display="http://www.psypokes.com/dex/psydex/388/stats"/>
    <hyperlink ref="H424" r:id="rId929" display="http://www.psypokes.com/dex/psydex/413/stats"/>
    <hyperlink ref="H425" r:id="rId930" display="http://www.psypokes.com/dex/psydex/413_sandy/stats"/>
    <hyperlink ref="H426" r:id="rId931" display="http://www.psypokes.com/dex/psydex/413_trash/stats"/>
    <hyperlink ref="H427" r:id="rId932" display="http://www.psypokes.com/dex/psydex/331/stats"/>
    <hyperlink ref="H428" r:id="rId933" display="http://www.psypokes.com/dex/psydex/420/stats"/>
    <hyperlink ref="H429" r:id="rId934" display="http://www.psypokes.com/dex/psydex/035/stats"/>
    <hyperlink ref="H430" r:id="rId935" display="http://www.psypokes.com/dex/psydex/341/stats"/>
    <hyperlink ref="H431" r:id="rId936" display="http://www.psypokes.com/dex/psydex/222/stats"/>
    <hyperlink ref="H432" r:id="rId937" display="http://www.psypokes.com/dex/psydex/104/stats"/>
    <hyperlink ref="H433" r:id="rId938" display="http://www.psypokes.com/dex/psydex/075/stats"/>
    <hyperlink ref="H434" r:id="rId939" display="http://www.psypokes.com/dex/psydex/014/stats"/>
    <hyperlink ref="H435" r:id="rId940" display="http://www.psypokes.com/dex/psydex/109/stats"/>
    <hyperlink ref="H436" r:id="rId941" display="http://www.psypokes.com/dex/psydex/066/stats"/>
    <hyperlink ref="H437" r:id="rId942" display="http://www.psypokes.com/dex/psydex/179/stats"/>
    <hyperlink ref="H438" r:id="rId943" display="http://www.psypokes.com/dex/psydex/322/stats"/>
    <hyperlink ref="H439" r:id="rId944" display="http://www.psypokes.com/dex/psydex/138/stats"/>
    <hyperlink ref="H440" r:id="rId945" display="http://www.psypokes.com/dex/psydex/261/stats"/>
    <hyperlink ref="H441" r:id="rId946" display="http://www.psypokes.com/dex/psydex/195/stats"/>
    <hyperlink ref="H442" r:id="rId947" display="http://www.psypokes.com/dex/psydex/285/stats"/>
    <hyperlink ref="H443" r:id="rId948" display="http://www.psypokes.com/dex/psydex/442/stats"/>
    <hyperlink ref="H444" r:id="rId949" display="http://www.psypokes.com/dex/psydex/236/stats"/>
    <hyperlink ref="H445" r:id="rId950" display="http://www.psypokes.com/dex/psydex/422/stats"/>
    <hyperlink ref="H446" r:id="rId951" display="http://www.psypokes.com/dex/psydex/437/stats"/>
    <hyperlink ref="H447" r:id="rId952" display="http://www.psypokes.com/dex/psydex/202/stats"/>
    <hyperlink ref="H448" r:id="rId953" display="http://www.psypokes.com/dex/psydex/366/stats"/>
    <hyperlink ref="H449" r:id="rId954" display="http://www.psypokes.com/dex/psydex/449/stats"/>
    <hyperlink ref="H450" r:id="rId955" display="http://www.psypokes.com/dex/psydex/399/stats"/>
    <hyperlink ref="H451" r:id="rId956" display="http://www.psypokes.com/dex/psydex/387/stats"/>
    <hyperlink ref="H452" r:id="rId957" display="http://www.psypokes.com/dex/psydex/304/stats"/>
    <hyperlink ref="H453" r:id="rId958" display="http://www.psypokes.com/dex/psydex/411/stats"/>
    <hyperlink ref="H454" r:id="rId959" display="http://www.psypokes.com/dex/psydex/374/stats"/>
    <hyperlink ref="H455" r:id="rId960" display="http://www.psypokes.com/dex/psydex/440/stats"/>
    <hyperlink ref="H456" r:id="rId961" display="http://www.psypokes.com/dex/psydex/108/stats"/>
    <hyperlink ref="H457" r:id="rId962" display="http://www.psypokes.com/dex/psydex/270/stats"/>
    <hyperlink ref="H458" r:id="rId963" display="http://www.psypokes.com/dex/psydex/219/stats"/>
    <hyperlink ref="H459" r:id="rId964" display="http://www.psypokes.com/dex/psydex/011/stats"/>
    <hyperlink ref="H460" r:id="rId965" display="http://www.psypokes.com/dex/psydex/299/stats"/>
    <hyperlink ref="H461" r:id="rId966" display="http://www.psypokes.com/dex/psydex/043/stats"/>
    <hyperlink ref="H462" r:id="rId967" display="http://www.psypokes.com/dex/psydex/047/stats"/>
    <hyperlink ref="H463" r:id="rId968" display="http://www.psypokes.com/dex/psydex/273/stats"/>
    <hyperlink ref="H464" r:id="rId969" display="http://www.psypokes.com/dex/psydex/410/stats"/>
    <hyperlink ref="H465" r:id="rId970" display="http://www.psypokes.com/dex/psydex/287/stats"/>
    <hyperlink ref="H466" r:id="rId971" display="http://www.psypokes.com/dex/psydex/080/stats"/>
    <hyperlink ref="H467" r:id="rId972" display="http://www.psypokes.com/dex/psydex/199/stats"/>
    <hyperlink ref="H468" r:id="rId973" display="http://www.psypokes.com/dex/psydex/143/stats"/>
    <hyperlink ref="H469" r:id="rId974" display="http://www.psypokes.com/dex/psydex/209/stats"/>
    <hyperlink ref="H470" r:id="rId975" display="http://www.psypokes.com/dex/psydex/167/stats"/>
    <hyperlink ref="H471" r:id="rId976" display="http://www.psypokes.com/dex/psydex/208/stats"/>
    <hyperlink ref="H472" r:id="rId977" display="http://www.psypokes.com/dex/psydex/185/stats"/>
    <hyperlink ref="H473" r:id="rId978" display="http://www.psypokes.com/dex/psydex/192/stats"/>
    <hyperlink ref="H474" r:id="rId979" display="http://www.psypokes.com/dex/psydex/191/stats"/>
    <hyperlink ref="H475" r:id="rId980" display="http://www.psypokes.com/dex/psydex/293/stats"/>
    <hyperlink ref="H476" r:id="rId981" display="http://www.psypokes.com/dex/psydex/356/stats"/>
    <hyperlink ref="H477" r:id="rId982" display="http://www.psypokes.com/dex/psydex/355/stats"/>
    <hyperlink ref="H478" r:id="rId983" display="http://www.psypokes.com/dex/psydex/088/stats"/>
    <hyperlink ref="H479" r:id="rId984" display="http://www.psypokes.com/dex/psydex/401/stats"/>
    <hyperlink ref="H480" r:id="rId985" display="http://www.psypokes.com/dex/psydex/296/stats"/>
    <hyperlink ref="H481" r:id="rId986" display="http://www.psypokes.com/dex/psydex/046/stats"/>
    <hyperlink ref="H482" r:id="rId987" display="http://www.psypokes.com/dex/psydex/111/stats"/>
    <hyperlink ref="H483" r:id="rId988" display="http://www.psypokes.com/dex/psydex/363/stats"/>
    <hyperlink ref="H484" r:id="rId989" display="http://www.psypokes.com/dex/psydex/436/stats"/>
    <hyperlink ref="H485" r:id="rId990" display="http://www.psypokes.com/dex/psydex/345/stats"/>
    <hyperlink ref="H486" r:id="rId991" display="http://www.psypokes.com/dex/psydex/360/stats"/>
    <hyperlink ref="H487" r:id="rId992" display="http://www.psypokes.com/dex/psydex/298/stats"/>
    <hyperlink ref="H488" r:id="rId993" display="http://www.psypokes.com/dex/psydex/074/stats"/>
    <hyperlink ref="H489" r:id="rId994" display="http://www.psypokes.com/dex/psydex/039/stats"/>
    <hyperlink ref="H490" r:id="rId995" display="http://www.psypokes.com/dex/psydex/161/stats"/>
    <hyperlink ref="H491" r:id="rId996" display="http://www.psypokes.com/dex/psydex/218/stats"/>
    <hyperlink ref="H492" r:id="rId997" display="http://www.psypokes.com/dex/psydex/175/stats"/>
    <hyperlink ref="H493" r:id="rId998" display="http://www.psypokes.com/dex/psydex/324/stats"/>
    <hyperlink ref="H494" r:id="rId999" display="http://www.psypokes.com/dex/psydex/265/stats"/>
    <hyperlink ref="H495" r:id="rId1000" display="http://www.psypokes.com/dex/psydex/268/stats"/>
    <hyperlink ref="H496" r:id="rId1001" display="http://www.psypokes.com/dex/psydex/173/stats"/>
    <hyperlink ref="H497" r:id="rId1002" display="http://www.psypokes.com/dex/psydex/174/stats"/>
    <hyperlink ref="H498" r:id="rId1003" display="http://www.psypokes.com/dex/psydex/204/stats"/>
    <hyperlink ref="H499" r:id="rId1004" display="http://www.psypokes.com/dex/psydex/266/stats"/>
    <hyperlink ref="H500" r:id="rId1005" display="http://www.psypokes.com/dex/psydex/079/stats"/>
    <hyperlink ref="H501" r:id="rId1006" display="http://www.psypokes.com/dex/psydex/194/stats"/>
    <hyperlink ref="H502" r:id="rId1007" display="http://www.psypokes.com/dex/psydex/438/stats"/>
    <hyperlink ref="H503" r:id="rId1008" display="http://www.psypokes.com/dex/psydex/328/stats"/>
    <hyperlink ref="H504" r:id="rId1009" display="http://www.psypokes.com/dex/psydex/446/stats"/>
    <hyperlink ref="H505" r:id="rId1010" display="http://www.psypokes.com/dex/psydex/213/stats"/>
  </hyperlinks>
  <pageMargins left="0.7" right="0.7" top="0.75" bottom="0.75" header="0.3" footer="0.3"/>
  <pageSetup orientation="portrait" verticalDpi="0" r:id="rId10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Value List</vt:lpstr>
      <vt:lpstr>Pokemon Details</vt:lpstr>
      <vt:lpstr>Type Modifiers</vt:lpstr>
      <vt:lpstr>Move List</vt:lpstr>
      <vt:lpstr>Abilities</vt:lpstr>
      <vt:lpstr>Equations</vt:lpstr>
      <vt:lpstr>Averages</vt:lpstr>
    </vt:vector>
  </TitlesOfParts>
  <Company>Alpha Natural Resources LLC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</dc:creator>
  <cp:lastModifiedBy>IT</cp:lastModifiedBy>
  <dcterms:created xsi:type="dcterms:W3CDTF">2009-11-24T15:27:05Z</dcterms:created>
  <dcterms:modified xsi:type="dcterms:W3CDTF">2010-02-24T15:49:33Z</dcterms:modified>
</cp:coreProperties>
</file>